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788FC18E-3122-4FE2-B8D0-874B7D55C0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80" i="1" l="1"/>
  <c r="P1079" i="1"/>
  <c r="P1078" i="1"/>
  <c r="P1077" i="1"/>
  <c r="P1076" i="1"/>
  <c r="P1075" i="1" l="1"/>
  <c r="P1074" i="1"/>
  <c r="P1073" i="1"/>
  <c r="P1072" i="1"/>
  <c r="P1071" i="1"/>
  <c r="P1070" i="1"/>
  <c r="P1069" i="1"/>
  <c r="P1068" i="1" l="1"/>
  <c r="P1067" i="1"/>
  <c r="P1066" i="1"/>
  <c r="P1065" i="1"/>
  <c r="P1064" i="1" l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 l="1"/>
  <c r="P1050" i="1"/>
  <c r="P1049" i="1" l="1"/>
  <c r="P1048" i="1"/>
  <c r="P1047" i="1"/>
  <c r="P1046" i="1"/>
  <c r="P1045" i="1" l="1"/>
  <c r="P1044" i="1"/>
  <c r="P1043" i="1" l="1"/>
  <c r="P1042" i="1"/>
  <c r="P1041" i="1" l="1"/>
  <c r="P1040" i="1"/>
  <c r="P1039" i="1"/>
  <c r="P1038" i="1"/>
  <c r="P1037" i="1" l="1"/>
  <c r="P1036" i="1"/>
  <c r="P1035" i="1"/>
  <c r="P1034" i="1" l="1"/>
  <c r="P1033" i="1" l="1"/>
  <c r="P1032" i="1" l="1"/>
  <c r="P1031" i="1" l="1"/>
  <c r="P1030" i="1"/>
  <c r="P1029" i="1"/>
  <c r="P1028" i="1"/>
  <c r="P1027" i="1" l="1"/>
  <c r="P1026" i="1" l="1"/>
  <c r="P1025" i="1"/>
  <c r="P1024" i="1"/>
  <c r="P1023" i="1" l="1"/>
  <c r="P1022" i="1"/>
  <c r="P1021" i="1" l="1"/>
  <c r="P1020" i="1"/>
  <c r="P1019" i="1"/>
  <c r="P1018" i="1" l="1"/>
  <c r="P1017" i="1" l="1"/>
  <c r="P1016" i="1"/>
  <c r="P1015" i="1"/>
  <c r="P1014" i="1"/>
  <c r="P1013" i="1" l="1"/>
  <c r="P1012" i="1" l="1"/>
  <c r="P1011" i="1"/>
  <c r="P1010" i="1"/>
  <c r="P1009" i="1"/>
  <c r="P1008" i="1"/>
  <c r="P1007" i="1"/>
  <c r="P1006" i="1"/>
  <c r="P1005" i="1"/>
  <c r="P1004" i="1"/>
  <c r="P1003" i="1" l="1"/>
  <c r="P1002" i="1" l="1"/>
  <c r="P1001" i="1" l="1"/>
  <c r="P1000" i="1"/>
  <c r="P999" i="1" l="1"/>
  <c r="P998" i="1" l="1"/>
  <c r="P997" i="1"/>
  <c r="P996" i="1" l="1"/>
  <c r="P995" i="1"/>
  <c r="P994" i="1" l="1"/>
  <c r="P993" i="1"/>
  <c r="P992" i="1"/>
  <c r="P991" i="1" l="1"/>
  <c r="P990" i="1" l="1"/>
  <c r="P989" i="1" l="1"/>
  <c r="P988" i="1"/>
  <c r="P987" i="1"/>
  <c r="P986" i="1"/>
  <c r="P985" i="1"/>
  <c r="P984" i="1" l="1"/>
  <c r="P983" i="1"/>
  <c r="P982" i="1"/>
  <c r="P981" i="1"/>
  <c r="P980" i="1"/>
  <c r="P979" i="1"/>
  <c r="P978" i="1"/>
  <c r="P977" i="1" l="1"/>
  <c r="P976" i="1"/>
  <c r="P975" i="1"/>
  <c r="P974" i="1"/>
  <c r="P973" i="1" l="1"/>
  <c r="P972" i="1"/>
  <c r="P971" i="1"/>
  <c r="P970" i="1"/>
  <c r="P969" i="1"/>
  <c r="P968" i="1"/>
  <c r="P967" i="1"/>
  <c r="P965" i="1" l="1"/>
  <c r="P964" i="1"/>
  <c r="P963" i="1"/>
  <c r="P962" i="1"/>
  <c r="P961" i="1"/>
  <c r="P960" i="1"/>
  <c r="P959" i="1"/>
  <c r="P958" i="1"/>
  <c r="P957" i="1"/>
  <c r="P956" i="1" l="1"/>
  <c r="P955" i="1"/>
  <c r="P954" i="1"/>
  <c r="P953" i="1"/>
  <c r="P952" i="1"/>
  <c r="P951" i="1"/>
  <c r="P950" i="1"/>
  <c r="P949" i="1"/>
  <c r="P948" i="1" l="1"/>
  <c r="P947" i="1" l="1"/>
  <c r="P946" i="1"/>
  <c r="P945" i="1" l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 l="1"/>
  <c r="P919" i="1"/>
  <c r="P918" i="1" l="1"/>
  <c r="P917" i="1"/>
  <c r="P916" i="1"/>
  <c r="P915" i="1"/>
  <c r="P914" i="1"/>
  <c r="P913" i="1"/>
  <c r="P912" i="1"/>
  <c r="P911" i="1" l="1"/>
  <c r="P910" i="1" l="1"/>
  <c r="P909" i="1"/>
  <c r="P908" i="1"/>
  <c r="P907" i="1"/>
  <c r="P906" i="1"/>
  <c r="P905" i="1"/>
  <c r="P904" i="1" l="1"/>
  <c r="P903" i="1"/>
  <c r="P902" i="1"/>
  <c r="P901" i="1"/>
  <c r="P900" i="1"/>
  <c r="P899" i="1"/>
  <c r="P898" i="1"/>
  <c r="P897" i="1" l="1"/>
  <c r="P896" i="1" l="1"/>
  <c r="P895" i="1"/>
  <c r="P894" i="1"/>
  <c r="P893" i="1" l="1"/>
  <c r="P892" i="1" l="1"/>
  <c r="P891" i="1"/>
  <c r="P890" i="1"/>
  <c r="P889" i="1"/>
  <c r="P888" i="1"/>
  <c r="P887" i="1"/>
  <c r="P886" i="1"/>
  <c r="P885" i="1" l="1"/>
  <c r="P884" i="1" l="1"/>
  <c r="P883" i="1"/>
  <c r="P882" i="1"/>
  <c r="P881" i="1"/>
  <c r="P880" i="1"/>
  <c r="P879" i="1"/>
  <c r="P878" i="1" l="1"/>
  <c r="P877" i="1"/>
  <c r="P876" i="1"/>
  <c r="P875" i="1"/>
  <c r="P874" i="1"/>
  <c r="P873" i="1"/>
  <c r="P872" i="1"/>
  <c r="P867" i="1" l="1"/>
  <c r="P866" i="1"/>
  <c r="P871" i="1"/>
  <c r="P870" i="1"/>
  <c r="P869" i="1"/>
  <c r="P868" i="1"/>
  <c r="P865" i="1" l="1"/>
  <c r="P864" i="1"/>
  <c r="P863" i="1"/>
  <c r="P862" i="1" l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 l="1"/>
  <c r="P839" i="1" l="1"/>
  <c r="P838" i="1"/>
  <c r="P837" i="1"/>
  <c r="P836" i="1" l="1"/>
  <c r="P835" i="1"/>
  <c r="P834" i="1"/>
  <c r="P833" i="1"/>
  <c r="P832" i="1"/>
  <c r="P831" i="1"/>
  <c r="P830" i="1"/>
  <c r="P829" i="1" l="1"/>
  <c r="P828" i="1" l="1"/>
  <c r="P827" i="1"/>
  <c r="P826" i="1" l="1"/>
  <c r="P825" i="1"/>
  <c r="P824" i="1"/>
  <c r="P823" i="1"/>
  <c r="P822" i="1" l="1"/>
  <c r="P821" i="1"/>
  <c r="P820" i="1"/>
  <c r="P819" i="1"/>
  <c r="P818" i="1"/>
  <c r="P817" i="1" l="1"/>
  <c r="P816" i="1"/>
  <c r="P815" i="1"/>
  <c r="P814" i="1" l="1"/>
  <c r="P813" i="1" l="1"/>
  <c r="P812" i="1"/>
  <c r="P811" i="1"/>
  <c r="P810" i="1"/>
  <c r="P809" i="1"/>
  <c r="P808" i="1"/>
  <c r="P807" i="1"/>
  <c r="P806" i="1"/>
  <c r="P805" i="1"/>
  <c r="P804" i="1"/>
  <c r="P803" i="1"/>
  <c r="P802" i="1" l="1"/>
  <c r="P801" i="1" l="1"/>
  <c r="P800" i="1"/>
  <c r="P799" i="1"/>
  <c r="P798" i="1"/>
  <c r="P797" i="1"/>
  <c r="P796" i="1"/>
  <c r="P795" i="1" l="1"/>
  <c r="P794" i="1"/>
  <c r="P793" i="1"/>
  <c r="P792" i="1"/>
  <c r="P791" i="1"/>
  <c r="P790" i="1" l="1"/>
  <c r="P789" i="1" l="1"/>
  <c r="P788" i="1"/>
  <c r="P787" i="1"/>
  <c r="P786" i="1" l="1"/>
  <c r="P785" i="1" l="1"/>
  <c r="P784" i="1"/>
  <c r="P783" i="1"/>
  <c r="P782" i="1"/>
  <c r="P781" i="1"/>
  <c r="P780" i="1" l="1"/>
  <c r="P779" i="1"/>
  <c r="P778" i="1"/>
  <c r="P777" i="1"/>
  <c r="P776" i="1"/>
  <c r="P775" i="1"/>
  <c r="P774" i="1" l="1"/>
  <c r="P773" i="1"/>
  <c r="P772" i="1" l="1"/>
  <c r="P771" i="1"/>
  <c r="P770" i="1"/>
  <c r="P769" i="1"/>
  <c r="P768" i="1"/>
  <c r="P767" i="1"/>
  <c r="P766" i="1"/>
  <c r="P765" i="1"/>
  <c r="P764" i="1"/>
  <c r="P763" i="1"/>
  <c r="P762" i="1" l="1"/>
  <c r="P761" i="1"/>
  <c r="P760" i="1" l="1"/>
  <c r="P759" i="1"/>
  <c r="P758" i="1" l="1"/>
  <c r="P757" i="1" l="1"/>
  <c r="P756" i="1" l="1"/>
  <c r="P755" i="1" l="1"/>
  <c r="P754" i="1"/>
  <c r="P753" i="1"/>
  <c r="P752" i="1"/>
  <c r="P751" i="1"/>
  <c r="P750" i="1" l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 l="1"/>
  <c r="P736" i="1"/>
  <c r="P735" i="1" l="1"/>
  <c r="P734" i="1"/>
  <c r="P733" i="1"/>
  <c r="P732" i="1" l="1"/>
  <c r="P731" i="1" l="1"/>
  <c r="P730" i="1"/>
  <c r="P729" i="1"/>
  <c r="P728" i="1" l="1"/>
  <c r="P727" i="1" l="1"/>
  <c r="P726" i="1"/>
  <c r="P725" i="1"/>
  <c r="P724" i="1"/>
  <c r="P723" i="1"/>
  <c r="P722" i="1"/>
  <c r="P721" i="1"/>
  <c r="P720" i="1" l="1"/>
  <c r="P719" i="1"/>
  <c r="P718" i="1"/>
  <c r="P717" i="1"/>
  <c r="P716" i="1" l="1"/>
  <c r="P715" i="1"/>
  <c r="P714" i="1"/>
  <c r="P713" i="1"/>
  <c r="P712" i="1" l="1"/>
  <c r="P711" i="1"/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<sst xmlns="http://schemas.openxmlformats.org/spreadsheetml/2006/main" count="7608" uniqueCount="2286">
  <si>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</si>
  <si>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</si>
  <si>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</si>
  <si>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</si>
  <si>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</si>
  <si>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</si>
  <si>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</si>
  <si>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</si>
  <si>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</si>
  <si>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</si>
  <si>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</si>
  <si>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</si>
  <si>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</si>
  <si>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</si>
  <si>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</si>
  <si>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</si>
  <si>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</si>
  <si>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</si>
  <si>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</si>
  <si>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</si>
  <si>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</si>
  <si>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</si>
  <si>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</si>
  <si>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</si>
  <si>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</si>
  <si>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</si>
  <si>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</si>
  <si>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</si>
  <si>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</si>
  <si>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</si>
  <si>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</si>
  <si>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</si>
  <si>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</si>
  <si>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</si>
  <si>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</si>
  <si>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</si>
  <si>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</si>
  <si>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</si>
  <si>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</si>
  <si>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</si>
  <si>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</si>
  <si>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</si>
  <si>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</si>
  <si>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</si>
  <si>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</si>
  <si>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</si>
  <si>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</si>
  <si>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</si>
  <si>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</si>
  <si>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</si>
  <si>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</si>
  <si>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</si>
  <si>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</si>
  <si>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</si>
  <si>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</si>
  <si>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</si>
  <si>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</si>
  <si>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</si>
  <si>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</si>
  <si>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</si>
  <si>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</si>
  <si>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</si>
  <si>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</si>
  <si>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</si>
  <si>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</si>
  <si>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</si>
  <si>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</si>
  <si>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</si>
  <si>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</si>
  <si>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</si>
  <si>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</si>
  <si>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</si>
  <si>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</si>
  <si>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</si>
  <si>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</si>
  <si>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</si>
  <si>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</si>
  <si>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</si>
  <si>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</si>
  <si>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</si>
  <si>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</si>
  <si>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</si>
  <si>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</si>
  <si>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</si>
  <si>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</si>
  <si>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</si>
  <si>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</si>
  <si>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</si>
  <si>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</si>
  <si>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</si>
  <si>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</si>
  <si>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</si>
  <si>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</si>
  <si>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</si>
  <si>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</si>
  <si>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</si>
  <si>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</si>
  <si>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</si>
  <si>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</si>
  <si>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</si>
  <si>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</si>
  <si>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</si>
  <si>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</si>
  <si>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</si>
  <si>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</si>
  <si>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</si>
  <si>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</si>
  <si>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</si>
  <si>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</si>
  <si>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</si>
  <si>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</si>
  <si>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</si>
  <si>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</si>
  <si>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</si>
  <si>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</si>
  <si>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</si>
  <si>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</si>
  <si>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</si>
  <si>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</si>
  <si>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</si>
  <si>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</si>
  <si>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</si>
  <si>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</si>
  <si>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</si>
  <si>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</si>
  <si>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</si>
  <si>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</si>
  <si>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</si>
  <si>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</si>
  <si>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</si>
  <si>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</si>
  <si>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</si>
  <si>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</si>
  <si>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</si>
  <si>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</si>
  <si>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</si>
  <si>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</si>
  <si>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</si>
  <si>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</si>
  <si>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</si>
  <si>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</si>
  <si>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</si>
  <si>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</si>
  <si>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</si>
  <si>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</si>
  <si>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</si>
  <si>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</si>
  <si>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</si>
  <si>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</si>
  <si>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</si>
  <si>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</si>
  <si>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</si>
  <si>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</si>
  <si>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</si>
  <si>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</si>
  <si>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</si>
  <si>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</si>
  <si>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</si>
  <si>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</si>
  <si>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</si>
  <si>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</si>
  <si>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</si>
  <si>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</si>
  <si>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</si>
  <si>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</si>
  <si>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</si>
  <si>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</si>
  <si>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</si>
  <si>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</si>
  <si>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</si>
  <si>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</si>
  <si>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</si>
  <si>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</si>
  <si>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</si>
  <si>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</si>
  <si>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</si>
  <si>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</si>
  <si>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</si>
  <si>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</si>
  <si>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</si>
  <si>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</si>
  <si>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</si>
  <si>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</si>
  <si>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</si>
  <si>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</si>
  <si>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</si>
  <si>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</si>
  <si>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</si>
  <si>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</si>
  <si>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</si>
  <si>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</si>
  <si>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</si>
  <si>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</si>
  <si>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</si>
  <si>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</si>
  <si>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</si>
  <si>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</si>
  <si>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</si>
  <si>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</si>
  <si>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</si>
  <si>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</si>
  <si>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</si>
  <si>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</si>
  <si>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</si>
  <si>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</si>
  <si>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</si>
  <si>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</si>
  <si>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</si>
  <si>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</si>
  <si>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</si>
  <si>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</si>
  <si>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</si>
  <si>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</si>
  <si>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</si>
  <si>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</si>
  <si>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</si>
  <si>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</si>
  <si>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</si>
  <si>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</si>
  <si>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</si>
  <si>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</si>
  <si>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</si>
  <si>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</si>
  <si>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</si>
  <si>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</si>
  <si>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</si>
  <si>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</si>
  <si>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</si>
  <si>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</si>
  <si>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</si>
  <si>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</si>
  <si>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</si>
  <si>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</si>
  <si>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</si>
  <si>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</si>
  <si>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</si>
  <si>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</si>
  <si>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</si>
  <si>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</si>
  <si>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</si>
  <si>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</si>
  <si>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</si>
  <si>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</si>
  <si>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</si>
  <si>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</si>
  <si>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</si>
  <si>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</si>
  <si>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</si>
  <si>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</si>
  <si>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</si>
  <si>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</si>
  <si>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</si>
  <si>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</si>
  <si>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</si>
  <si>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</si>
  <si>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</si>
  <si>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</si>
  <si>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</si>
  <si>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</si>
  <si>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</si>
  <si>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</si>
  <si>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</si>
  <si>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</si>
  <si>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</si>
  <si>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</si>
  <si>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</si>
  <si>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</si>
  <si>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</si>
  <si>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</si>
  <si>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</si>
  <si>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</si>
  <si>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</si>
  <si>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</si>
  <si>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</si>
  <si>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</si>
  <si>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</si>
  <si>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</si>
  <si>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</si>
  <si>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</si>
  <si>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</si>
  <si>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</si>
  <si>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</si>
  <si>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</si>
  <si>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</si>
  <si>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</si>
  <si>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</si>
  <si>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</si>
  <si>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</si>
  <si>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</si>
  <si>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</si>
  <si>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</si>
  <si>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</si>
  <si>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</si>
  <si>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</si>
  <si>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</si>
  <si>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</si>
  <si>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</si>
  <si>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</si>
  <si>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</si>
  <si>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</si>
  <si>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</si>
  <si>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</si>
  <si>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</si>
  <si>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</si>
  <si>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</si>
  <si>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</si>
  <si>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</si>
  <si>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</si>
  <si>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</si>
  <si>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</si>
  <si>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</si>
  <si>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</si>
  <si>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</si>
  <si>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</si>
  <si>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</si>
  <si>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</si>
  <si>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</si>
  <si>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</si>
  <si>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</si>
  <si>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</si>
  <si>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</si>
  <si>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</si>
  <si>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</si>
  <si>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</si>
  <si>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</si>
  <si>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</si>
  <si>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</si>
  <si>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</si>
  <si>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</si>
  <si>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</si>
  <si>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</si>
  <si>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</si>
  <si>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</si>
  <si>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</si>
  <si>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</si>
  <si>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</si>
  <si>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</si>
  <si>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</si>
  <si>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</si>
  <si>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</si>
  <si>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</si>
  <si>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</si>
  <si>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</si>
  <si>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</si>
  <si>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</si>
  <si>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</si>
  <si>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</si>
  <si>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</si>
  <si>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</si>
  <si>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</si>
  <si>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</si>
  <si>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</si>
  <si>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</si>
  <si>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</si>
  <si>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</si>
  <si>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</si>
  <si>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</si>
  <si>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</si>
  <si>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</si>
  <si>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</si>
  <si>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</si>
  <si>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</si>
  <si>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</si>
  <si>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</si>
  <si>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</si>
  <si>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</si>
  <si>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</si>
  <si>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</si>
  <si>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</si>
  <si>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</si>
  <si>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</si>
  <si>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</si>
  <si>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</si>
  <si>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</si>
  <si>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</si>
  <si>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</si>
  <si>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</si>
  <si>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</si>
  <si>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</si>
  <si>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</si>
  <si>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</si>
  <si>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</si>
  <si>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</si>
  <si>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</si>
  <si>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</si>
  <si>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</si>
  <si>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</si>
  <si>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</si>
  <si>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</si>
  <si>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</si>
  <si>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</si>
  <si>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</si>
  <si>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</si>
  <si>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</si>
  <si>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</si>
  <si>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</si>
  <si>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</si>
  <si>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</si>
  <si>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</si>
  <si>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</si>
  <si>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</si>
  <si>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</si>
  <si>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</si>
  <si>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</si>
  <si>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</si>
  <si>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</si>
  <si>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</si>
  <si>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</si>
  <si>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</si>
  <si>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</si>
  <si>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</si>
  <si>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</si>
  <si>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</si>
  <si>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</si>
  <si>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</si>
  <si>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</si>
  <si>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</si>
  <si>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</si>
  <si>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</si>
  <si>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</si>
  <si>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</si>
  <si>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</si>
  <si>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</si>
  <si>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</si>
  <si>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</si>
  <si>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</si>
  <si>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</si>
  <si>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</si>
  <si>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</si>
  <si>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</si>
  <si>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</si>
  <si>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</si>
  <si>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</si>
  <si>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</si>
  <si>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</si>
  <si>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</si>
  <si>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</si>
  <si>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</si>
  <si>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</si>
  <si>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</si>
  <si>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</si>
  <si>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</si>
  <si>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</si>
  <si>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</si>
  <si>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</si>
  <si>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</si>
  <si>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</si>
  <si>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</si>
  <si>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</si>
  <si>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</si>
  <si>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</si>
  <si>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</si>
  <si>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</si>
  <si>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</si>
  <si>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</si>
  <si>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</si>
  <si>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</si>
  <si>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</si>
  <si>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</si>
  <si>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</si>
  <si>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</si>
  <si>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</si>
  <si>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</si>
  <si>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</si>
  <si>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</si>
  <si>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</si>
  <si>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</si>
  <si>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</si>
  <si>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</si>
  <si>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</si>
  <si>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</si>
  <si>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</si>
  <si>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</si>
  <si>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</si>
  <si>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</si>
  <si>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</si>
  <si>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</si>
  <si>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</si>
  <si>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</si>
  <si>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</si>
  <si>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</si>
  <si>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</si>
  <si>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</si>
  <si>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</si>
  <si>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</si>
  <si>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</si>
  <si>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</si>
  <si>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</si>
  <si>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</si>
  <si>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</si>
  <si>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</si>
  <si>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</si>
  <si>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</si>
  <si>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</si>
  <si>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</si>
  <si>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</si>
  <si>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</si>
  <si>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</si>
  <si>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</si>
  <si>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</si>
  <si>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</si>
  <si>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</si>
  <si>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</si>
  <si>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</si>
  <si>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</si>
  <si>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</si>
  <si>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</si>
  <si>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</si>
  <si>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</si>
  <si>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</si>
  <si>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</si>
  <si>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</si>
  <si>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</si>
  <si>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</si>
  <si>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</si>
  <si>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</si>
  <si>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</si>
  <si>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</si>
  <si>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</si>
  <si>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</si>
  <si>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</si>
  <si>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</si>
  <si>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</si>
  <si>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</si>
  <si>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</si>
  <si>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</si>
  <si>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</si>
  <si>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</si>
  <si>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</si>
  <si>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</si>
  <si>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</si>
  <si>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</si>
  <si>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</si>
  <si>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</si>
  <si>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</si>
  <si>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</si>
  <si>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</si>
  <si>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</si>
  <si>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</si>
  <si>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</si>
  <si>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</si>
  <si>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</si>
  <si>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</si>
  <si>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</si>
  <si>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</si>
  <si>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</si>
  <si>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</si>
  <si>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</si>
  <si>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</si>
  <si>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</si>
  <si>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</si>
  <si>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</si>
  <si>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</si>
  <si>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</si>
  <si>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</si>
  <si>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</si>
  <si>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</si>
  <si>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</si>
  <si>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</si>
  <si>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</si>
  <si>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</si>
  <si>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</si>
  <si>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</si>
  <si>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</si>
  <si>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</si>
  <si>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</si>
  <si>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</si>
  <si>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</si>
  <si>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</si>
  <si>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</si>
  <si>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</si>
  <si>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</si>
  <si>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</si>
  <si>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</si>
  <si>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</si>
  <si>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</si>
  <si>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</si>
  <si>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</si>
  <si>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</si>
  <si>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</si>
  <si>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</si>
  <si>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</si>
  <si>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</si>
  <si>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</si>
  <si>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</si>
  <si>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</si>
  <si>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</si>
  <si>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</si>
  <si>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</si>
  <si>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</si>
  <si>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</si>
  <si>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</si>
  <si>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</si>
  <si>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</si>
  <si>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</si>
  <si>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</si>
  <si>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</si>
  <si>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</si>
  <si>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</si>
  <si>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</si>
  <si>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</si>
  <si>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</si>
  <si>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</si>
  <si>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</si>
  <si>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</si>
  <si>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</si>
  <si>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</si>
  <si>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</si>
  <si>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</si>
  <si>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</si>
  <si>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</si>
  <si>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</si>
  <si>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</si>
  <si>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</si>
  <si>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</si>
  <si>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</si>
  <si>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</si>
  <si>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</si>
  <si>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</si>
  <si>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</si>
  <si>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</si>
  <si>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</si>
  <si>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</si>
  <si>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</si>
  <si>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</si>
  <si>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</si>
  <si>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</si>
  <si>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</si>
  <si>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</si>
  <si>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</si>
  <si>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</si>
  <si>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</si>
  <si>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</si>
  <si>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</si>
  <si>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</si>
  <si>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</si>
  <si>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</si>
  <si>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</si>
  <si>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</si>
  <si>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</si>
  <si>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</si>
  <si>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</si>
  <si>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</si>
  <si>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</si>
  <si>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</si>
  <si>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</si>
  <si>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</si>
  <si>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</si>
  <si>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</si>
  <si>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</si>
  <si>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</si>
  <si>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</si>
  <si>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</si>
  <si>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</si>
  <si>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</si>
  <si>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</si>
  <si>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</si>
  <si>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</si>
  <si>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</si>
  <si>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</si>
  <si>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</si>
  <si>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</si>
  <si>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</si>
  <si>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</si>
  <si>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</si>
  <si>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</si>
  <si>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</si>
  <si>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</si>
  <si>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</si>
  <si>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</si>
  <si>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</si>
  <si>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</si>
  <si>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</si>
  <si>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</si>
  <si>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</si>
  <si>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</si>
  <si>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</si>
  <si>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</si>
  <si>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</si>
  <si>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</si>
  <si>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</si>
  <si>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</si>
  <si>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</si>
  <si>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</si>
  <si>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</si>
  <si>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</si>
  <si>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</si>
  <si>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</si>
  <si>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</si>
  <si>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</si>
  <si>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</si>
  <si>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</si>
  <si>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</si>
  <si>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</si>
  <si>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</si>
  <si>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</si>
  <si>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</si>
  <si>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</si>
  <si>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</si>
  <si>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</si>
  <si>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</si>
  <si>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</si>
  <si>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</si>
  <si>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</si>
  <si>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</si>
  <si>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</si>
  <si>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</si>
  <si>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</si>
  <si>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</si>
  <si>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</si>
  <si>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</si>
  <si>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</si>
  <si>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</si>
  <si>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</si>
  <si>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</si>
  <si>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</si>
  <si>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</si>
  <si>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</si>
  <si>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</si>
  <si>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</si>
  <si>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</si>
  <si>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</si>
  <si>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</si>
  <si>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</si>
  <si>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</si>
  <si>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</si>
  <si>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</si>
  <si>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</si>
  <si>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</si>
  <si>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</si>
  <si>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</si>
  <si>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</si>
  <si>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</si>
  <si>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</si>
  <si>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</si>
  <si>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</si>
  <si>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</si>
  <si>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</si>
  <si>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</si>
  <si>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</si>
  <si>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</si>
  <si>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</si>
  <si>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</si>
  <si>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</si>
  <si>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</si>
  <si>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</si>
  <si>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</si>
  <si>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</si>
  <si>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</si>
  <si>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</si>
  <si>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</si>
  <si>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</si>
  <si>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</si>
  <si>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</si>
  <si>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</si>
  <si>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</si>
  <si>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</si>
  <si>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</si>
  <si>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</si>
  <si>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</si>
  <si>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</si>
  <si>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</si>
  <si>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</si>
  <si>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</si>
  <si>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</si>
  <si>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</si>
  <si>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</si>
  <si>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</si>
  <si>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</si>
  <si>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</si>
  <si>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</si>
  <si>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</si>
  <si>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</si>
  <si>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</si>
  <si>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</si>
  <si>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</si>
  <si>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</si>
  <si>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</si>
  <si>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</si>
  <si>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</si>
  <si>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</si>
  <si>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</si>
  <si>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</si>
  <si>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</si>
  <si>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</si>
  <si>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</si>
  <si>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</si>
  <si>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</si>
  <si>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</si>
  <si>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</si>
  <si>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</si>
  <si>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</si>
  <si>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</si>
  <si>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</si>
  <si>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</si>
  <si>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</si>
  <si>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</si>
  <si>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</si>
  <si>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</si>
  <si>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</si>
  <si>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</si>
  <si>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</si>
  <si>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</si>
  <si>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</si>
  <si>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</si>
  <si>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</si>
  <si>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</si>
  <si>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</si>
  <si>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</si>
  <si>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</si>
  <si>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</si>
  <si>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</si>
  <si>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</si>
  <si>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</si>
  <si>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</si>
  <si>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</si>
  <si>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</si>
  <si>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</si>
  <si>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</si>
  <si>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</si>
  <si>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</si>
  <si>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</si>
  <si>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</si>
  <si>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</si>
  <si>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</si>
  <si>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</si>
  <si>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</si>
  <si>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</si>
  <si>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</si>
  <si>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</si>
  <si>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</si>
  <si>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</si>
  <si>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</si>
  <si>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</si>
  <si>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</si>
  <si>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</si>
  <si>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</si>
  <si>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</si>
  <si>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</si>
  <si>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</si>
  <si>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</si>
  <si>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</si>
  <si>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</si>
  <si>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</si>
  <si>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</si>
  <si>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</si>
  <si>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</si>
  <si>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</si>
  <si>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</si>
  <si>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</si>
  <si>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</si>
  <si>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</si>
  <si>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</si>
  <si>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</si>
  <si>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</si>
  <si>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</si>
  <si>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</si>
  <si>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</si>
  <si>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</si>
  <si>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</si>
  <si>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</si>
  <si>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</si>
  <si>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</si>
  <si>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</si>
  <si>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</si>
  <si>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</si>
  <si>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</si>
  <si>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</si>
  <si>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</si>
  <si>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</si>
  <si>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</si>
  <si>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</si>
  <si>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</si>
  <si>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</si>
  <si>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</si>
  <si>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</si>
  <si>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</si>
  <si>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</si>
  <si>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</si>
  <si>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</si>
  <si>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</si>
  <si>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</si>
  <si>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</si>
  <si>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</si>
  <si>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</si>
  <si>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</si>
  <si>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</si>
  <si>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</si>
  <si>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</si>
  <si>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</si>
  <si>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</si>
  <si>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</si>
  <si>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</si>
  <si>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</si>
  <si>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</si>
  <si>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</si>
  <si>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</si>
  <si>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</si>
  <si>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</si>
  <si>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</si>
  <si>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</si>
  <si>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</si>
  <si>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</si>
  <si>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</si>
  <si>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</si>
  <si>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</si>
  <si>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</si>
  <si>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</si>
  <si>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</si>
  <si>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</si>
  <si>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</si>
  <si>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</si>
  <si>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</si>
  <si>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</si>
  <si>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</si>
  <si>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</si>
  <si>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</si>
  <si>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</si>
  <si>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</si>
  <si>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</si>
  <si>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</si>
  <si>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</si>
  <si>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</si>
  <si>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</si>
  <si>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</si>
  <si>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</si>
  <si>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</si>
  <si>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</si>
  <si>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</si>
  <si>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</si>
  <si>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</si>
  <si>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</si>
  <si>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</si>
  <si>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</si>
  <si>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</si>
  <si>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</si>
  <si>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</si>
  <si>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</si>
  <si>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</si>
  <si>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</si>
  <si>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</si>
  <si>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</si>
  <si>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</si>
  <si>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</si>
  <si>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</si>
  <si>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</si>
  <si>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</si>
  <si>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</si>
  <si>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</si>
  <si>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</si>
  <si>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</si>
  <si>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</si>
  <si>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</si>
  <si>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</si>
  <si>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</si>
  <si>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</si>
  <si>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</si>
  <si>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</si>
  <si>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</si>
  <si>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</si>
  <si>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</si>
  <si>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</si>
  <si>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</si>
  <si>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</si>
  <si>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</si>
  <si>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</si>
  <si>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</si>
  <si>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</si>
  <si>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</si>
  <si>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</si>
  <si>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</si>
  <si>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</si>
  <si>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</si>
  <si>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</si>
  <si>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</si>
  <si>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</si>
  <si>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</si>
  <si>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</si>
  <si>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</si>
  <si>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</si>
  <si>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</si>
  <si>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</si>
  <si>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</si>
  <si>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</si>
  <si>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</si>
  <si>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</si>
  <si>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</si>
  <si>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</si>
  <si>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</si>
  <si>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</si>
  <si>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</si>
  <si>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</si>
  <si>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</si>
  <si>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</si>
  <si>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</si>
  <si>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</si>
  <si>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</si>
  <si>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</si>
  <si>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</si>
  <si>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</si>
  <si>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</si>
  <si>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</si>
  <si>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</si>
  <si>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</si>
  <si>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</si>
  <si>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</si>
  <si>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</si>
  <si>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</si>
  <si>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</si>
  <si>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</si>
  <si>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</si>
  <si>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</si>
  <si>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</si>
  <si>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</si>
  <si>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</si>
  <si>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</si>
  <si>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</si>
  <si>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</si>
  <si>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</si>
  <si>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</si>
  <si>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</si>
  <si>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</si>
  <si>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</si>
  <si>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</si>
  <si>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</si>
  <si>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</si>
  <si>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</si>
  <si>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</si>
  <si>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</si>
  <si>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</si>
  <si>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</si>
  <si>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</si>
  <si>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</si>
  <si>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</si>
  <si>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</si>
  <si>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</si>
  <si>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</si>
  <si>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</si>
  <si>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</si>
  <si>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</si>
  <si>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</si>
  <si>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</si>
  <si>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</si>
  <si>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</si>
  <si>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</si>
  <si>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</si>
  <si>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</si>
  <si>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</si>
  <si>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</si>
  <si>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</si>
  <si>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</si>
  <si>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</si>
  <si>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</si>
  <si>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</si>
  <si>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</si>
  <si>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</si>
  <si>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</si>
  <si>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</si>
  <si>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</si>
  <si>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</si>
  <si>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</si>
  <si>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</si>
  <si>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</si>
  <si>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</si>
  <si>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</si>
  <si>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</si>
  <si>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</si>
  <si>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</si>
  <si>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</si>
  <si>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</si>
  <si>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</si>
  <si>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</si>
  <si>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</si>
  <si>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</si>
  <si>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</si>
  <si>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</si>
  <si>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</si>
  <si>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</si>
  <si>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</si>
  <si>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</si>
  <si>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</si>
  <si>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</si>
  <si>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</si>
  <si>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</si>
  <si>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</si>
  <si>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</si>
  <si>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</si>
  <si>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</si>
  <si>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</si>
  <si>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</si>
  <si>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</si>
  <si>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</si>
  <si>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</si>
  <si>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</si>
  <si>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</si>
  <si>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</si>
  <si>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</si>
  <si>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</si>
  <si>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</si>
  <si>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</si>
  <si>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</si>
  <si>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</si>
  <si>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</si>
  <si>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</si>
  <si>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</si>
  <si>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</si>
  <si>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</si>
  <si>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</si>
  <si>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</si>
  <si>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</si>
  <si>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</si>
  <si>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</si>
  <si>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</si>
  <si>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</si>
  <si>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</si>
  <si>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</si>
  <si>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</si>
  <si>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</si>
  <si>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</si>
  <si>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</si>
  <si>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</si>
  <si>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</si>
  <si>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</si>
  <si>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</si>
  <si>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</si>
  <si>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</si>
  <si>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</si>
  <si>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</si>
  <si>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</si>
  <si>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</si>
  <si>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</si>
  <si>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</si>
  <si>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</si>
  <si>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</si>
  <si>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</si>
  <si>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</si>
  <si>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</si>
  <si>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</si>
  <si>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</si>
  <si>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</si>
  <si>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</si>
  <si>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</si>
  <si>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</si>
  <si>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</si>
  <si>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</si>
  <si>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</si>
  <si>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</si>
  <si>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</si>
  <si>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</si>
  <si>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</si>
  <si>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</si>
  <si>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</si>
  <si>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</si>
  <si>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</si>
  <si>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</si>
  <si>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</si>
  <si>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</si>
  <si>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</si>
  <si>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</si>
  <si>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</si>
  <si>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</si>
  <si>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</si>
  <si>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</si>
  <si>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</si>
  <si>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</si>
  <si>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</si>
  <si>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</si>
  <si>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</si>
  <si>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</si>
  <si>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</si>
  <si>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</si>
  <si>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</si>
  <si>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</si>
  <si>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</si>
  <si>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</si>
  <si>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</si>
  <si>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</si>
  <si>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</si>
  <si>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</si>
  <si>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</si>
  <si>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</si>
  <si>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</si>
  <si>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</si>
  <si>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</si>
  <si>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</si>
  <si>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</si>
  <si>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</si>
  <si>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</si>
  <si>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</si>
  <si>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</si>
  <si>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</si>
  <si>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</si>
  <si>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</si>
  <si>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</si>
  <si>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</si>
  <si>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</si>
  <si>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</si>
  <si>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</si>
  <si>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</si>
  <si>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</si>
  <si>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</si>
  <si>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</si>
  <si>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</si>
  <si>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</si>
  <si>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</si>
  <si>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</si>
  <si>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</si>
  <si>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</si>
  <si>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</si>
  <si>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</si>
  <si>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</si>
  <si>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</si>
  <si>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</si>
  <si>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</si>
  <si>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</si>
  <si>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</si>
  <si>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</si>
  <si>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</si>
  <si>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</si>
  <si>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</si>
  <si>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</si>
  <si>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</si>
  <si>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</si>
  <si>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</si>
  <si>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</si>
  <si>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</si>
  <si>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</si>
  <si>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</si>
  <si>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</si>
  <si>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</si>
  <si>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</si>
  <si>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</si>
  <si>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</si>
  <si>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</si>
  <si>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</si>
  <si>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</si>
  <si>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</si>
  <si>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</si>
  <si>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</si>
  <si>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</si>
  <si>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</si>
  <si>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</si>
  <si>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</si>
  <si>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</si>
  <si>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</si>
  <si>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</si>
  <si>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</si>
  <si>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</si>
  <si>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</si>
  <si>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</si>
  <si>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</si>
  <si>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</si>
  <si>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</si>
  <si>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</si>
  <si>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</si>
  <si>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</si>
  <si>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</si>
  <si>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</si>
  <si>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</si>
  <si>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</si>
  <si>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</si>
  <si>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</si>
  <si>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</si>
  <si>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</si>
  <si>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</si>
  <si>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</si>
  <si>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</si>
  <si>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</si>
  <si>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</si>
  <si>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</si>
  <si>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</si>
  <si>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</si>
  <si>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</si>
  <si>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</si>
  <si>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</si>
  <si>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</si>
  <si>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</si>
  <si>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</si>
  <si>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</si>
  <si>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</si>
  <si>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</si>
  <si>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</si>
  <si>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</si>
  <si>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</si>
  <si>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</si>
  <si>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</si>
  <si>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</si>
  <si>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</si>
  <si>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</si>
  <si>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</si>
  <si>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</si>
  <si>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</si>
  <si>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</si>
  <si>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</si>
  <si>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</si>
  <si>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</si>
  <si>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</si>
  <si>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</si>
  <si>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</si>
  <si>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</si>
  <si>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</si>
  <si>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</si>
  <si>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</si>
  <si>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</si>
  <si>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</si>
  <si>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</si>
  <si>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</si>
  <si>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</si>
  <si>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</si>
  <si>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</si>
  <si>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</si>
  <si>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</si>
  <si>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</si>
  <si>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</si>
  <si>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</si>
  <si>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</si>
  <si>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</si>
  <si>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</si>
  <si>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</si>
  <si>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</si>
  <si>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</si>
  <si>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</si>
  <si>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</si>
  <si>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</si>
  <si>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</si>
  <si>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</si>
  <si>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</si>
  <si>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</si>
  <si>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</si>
  <si>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</si>
  <si>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</si>
  <si>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</si>
  <si>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</si>
  <si>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</si>
  <si>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</si>
  <si>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</si>
  <si>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</si>
  <si>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</si>
  <si>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</si>
  <si>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</si>
  <si>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</si>
  <si>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</si>
  <si>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</si>
  <si>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</si>
  <si>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</si>
  <si>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</si>
  <si>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</si>
  <si>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</si>
  <si>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</si>
  <si>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</si>
  <si>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</si>
  <si>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</si>
  <si>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</si>
  <si>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</si>
  <si>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</si>
  <si>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</si>
  <si>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</si>
  <si>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</si>
  <si>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</si>
  <si>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</si>
  <si>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</si>
  <si>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</si>
  <si>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</si>
  <si>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</si>
  <si>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</si>
  <si>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</si>
  <si>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</si>
  <si>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</si>
  <si>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</si>
  <si>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</si>
  <si>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</si>
  <si>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</si>
  <si>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</si>
  <si>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</si>
  <si>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</si>
  <si>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</si>
  <si>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</si>
  <si>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</si>
  <si>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</si>
  <si>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</si>
  <si>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</si>
  <si>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</si>
  <si>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</si>
  <si>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</si>
  <si>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</si>
  <si>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</si>
  <si>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</si>
  <si>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</si>
  <si>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</si>
  <si>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</si>
  <si>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</si>
  <si>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</si>
  <si>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</si>
  <si>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</si>
  <si>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</si>
  <si>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</si>
  <si>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</si>
  <si>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</si>
  <si>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</si>
  <si>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</si>
  <si>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</si>
  <si>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</si>
  <si>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</si>
  <si>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</si>
  <si>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</si>
  <si>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</si>
  <si>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</si>
  <si>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</si>
  <si>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</si>
  <si>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</si>
  <si>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</si>
  <si>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</si>
  <si>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</si>
  <si>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</si>
  <si>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</si>
  <si>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</si>
  <si>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</si>
  <si>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</si>
  <si>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</si>
  <si>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</si>
  <si>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</si>
  <si>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</si>
  <si>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</si>
  <si>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</si>
  <si>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</si>
  <si>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</si>
  <si>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</si>
  <si>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</si>
  <si>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</si>
  <si>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</si>
  <si>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</si>
  <si>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</si>
  <si>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</si>
  <si>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</si>
  <si>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</si>
  <si>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</si>
  <si>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</si>
  <si>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</si>
  <si>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</si>
  <si>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</si>
  <si>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</si>
  <si>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</si>
  <si>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</si>
  <si>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</si>
  <si>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</si>
  <si>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</si>
  <si>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</si>
  <si>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</si>
  <si>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</si>
  <si>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</si>
  <si>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</si>
  <si>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</si>
  <si>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</si>
  <si>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</si>
  <si>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</si>
  <si>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</si>
  <si>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</si>
  <si>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</si>
  <si>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</si>
  <si>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</si>
  <si>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</si>
  <si>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</si>
  <si>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</si>
  <si>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</si>
  <si>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</si>
  <si>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</si>
  <si>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</si>
  <si>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</si>
  <si>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</si>
  <si>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</si>
  <si>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</si>
  <si>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</si>
  <si>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</si>
  <si>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</si>
  <si>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</si>
  <si>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</si>
  <si>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</si>
  <si>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</si>
  <si>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</si>
  <si>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</si>
  <si>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</si>
  <si>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</si>
  <si>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</si>
  <si>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</si>
  <si>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</si>
  <si>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</si>
  <si>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</si>
  <si>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</si>
  <si>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</si>
  <si>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</si>
  <si>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</si>
  <si>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</si>
  <si>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</si>
  <si>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</si>
  <si>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</si>
  <si>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</si>
  <si>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</si>
  <si>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</si>
  <si>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</si>
  <si>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</si>
  <si>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</si>
  <si>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</si>
  <si>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</si>
  <si>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</si>
  <si>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</si>
  <si>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</si>
  <si>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</si>
  <si>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</si>
  <si>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</si>
  <si>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</si>
  <si>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</si>
  <si>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</si>
  <si>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</si>
  <si>
    <t>Трансформатори (або еквівалент) (приєднання):Трансформатори (або еквівалент) (приєднання)</t>
  </si>
  <si>
    <t>Вікна металопластикові</t>
  </si>
  <si>
    <t>44220000-8 Столярні вироби</t>
  </si>
  <si>
    <t>https://zakupivli.pro/gov/tenders/ua-2024-10-25-008799-a/lot-e7258f63594447c8bfb65274e192ffb8</t>
  </si>
  <si>
    <t>https://zakupivli.pro/gov/tenders/ua-2024-10-25-003611-a</t>
  </si>
  <si>
    <t>Будівництво КЛ-10 кВ Л-1101 в с. Мар'ївка (Компаніївські ЕМ) для зовнішнього електропостачання станції мобільного зв'язку ПрАТ "Київстар"</t>
  </si>
  <si>
    <t>Будівництво ПЛ-10 кВ Л-1101 оп.№26-30 в с. Мар'ївка (Компаніївські ЕМ) для зовнішнього електропостачання станції мобільного зв'язку ПрАТ "Київстар"</t>
  </si>
  <si>
    <t>Будівництво ПЛІ-0,4 кВ ТП-268 Л-3 оп.№36-36/4 в м. Кропивницький для зовнішнього електропостачання житлового будинку з будівельним майданчиком гр. Халявка І.Ю. по пров. Гулака-Артемовського</t>
  </si>
  <si>
    <t>Провід ASXsn 4x25 (приєднання)</t>
  </si>
  <si>
    <t>https://zakupivli.pro/gov/tenders/ua-2024-10-29-008676-a</t>
  </si>
  <si>
    <t>https://zakupivli.pro/gov/tenders/ua-2024-10-29-008424-a</t>
  </si>
  <si>
    <t>https://zakupivli.pro/gov/tenders/ua-2024-10-29-008170-a</t>
  </si>
  <si>
    <t>https://zakupivli.pro/gov/tenders/ua-2024-10-29-002264-a</t>
  </si>
  <si>
    <t>метри</t>
  </si>
  <si>
    <t>Технічне переоснащення ком.№22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</si>
  <si>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Технічне переоснащення ком.№14 ПС "Березівка"-150/35/10кВ для зовнішнього електропостачання сонячної електростанції "СІРІУС ПІВІ" ТОВ "СІРІУС ПІВІ" кад.№3523183800:55:000:0250 на території Смолінської селищної ради Новоукраїнського району Кіровоградської області</t>
  </si>
  <si>
    <t>Будівництво ЩТП-838 в м. Кропивницький для зовнішнього електропостачання нежитлової будівлі з будівельним майданчиком гр.Щуцький Д.Є. на перехресті вул. Сєнчева Сергія та Джерельної</t>
  </si>
  <si>
    <t>Будівництво ПЛІ-0,4 кВ ТП-287 Л-2 оп.№18-оп.№18/6 для зовнішнього електропостачання житлового будинку гр.Штанько В.І. по пров. Лелеківський 2-й буд.60 в м. Кропивницький</t>
  </si>
  <si>
    <t>https://zakupivli.pro/gov/tenders/ua-2024-10-30-007644-a</t>
  </si>
  <si>
    <t>https://zakupivli.pro/gov/tenders/ua-2024-10-30-007410-a</t>
  </si>
  <si>
    <t>https://zakupivli.pro/gov/tenders/ua-2024-10-30-006594-a</t>
  </si>
  <si>
    <t>https://zakupivli.pro/gov/tenders/ua-2024-10-30-005005-a</t>
  </si>
  <si>
    <t>Будівництво ПЛ-10 кВ Ф-1 оп.83-83/12 ПС "Знам.тягова"-150/35/10 кВ в м.Знам'янка для зовнішнього електропостачання житлового будинку з будівельним майданчиком Бакуліної І.В. по вул.Світанкова (кад.№3510600000:50: 001:0086), 44</t>
  </si>
  <si>
    <t>Основа для кріплення кабеля ВІС 3050.К (приєднання)</t>
  </si>
  <si>
    <t>Будівництво ділянки ПЛ-10кВ Л-173 ПС "Березівка"-150/35/10кВ для зовнішнього електропостачання сонячної електростанції "ФЕНІКС СОЛАР" ТОВ "ФЕНІКС СОЛАР" кад.№3523183800:55:000:0247 на території Смолінської селищної ради Новоукраїнського району Кіровоградської області</t>
  </si>
  <si>
    <t>Будівництво ПЛІ-0,4 кВ ТП-448 Л-20 оп.1-оп.6 для зовнішнього електропостачання нежитлового приміщення ФОП Баркар О.М. по вул.Незалежності, буд.9 корп.1 в м.Кропивницький</t>
  </si>
  <si>
    <t>Будівництво КЛ-0,4 кВ ТП-488 Л-20 оп.1 для зовнішнього електропостачання нежитлового приміщення ФОП Баркар О.М. по вул.Незалежності, буд.9 корп.1 в м.Кропивницький</t>
  </si>
  <si>
    <t>Будівництво 2ПЛІ-0,4 кВ ТП-489 Л-30 Л-40 оп.1-4 в м.Кропивницький для зовнішнього електропостачання вбудованого в житловий будинок нежитлового приміщення ФОП Кременний В.Л. по вул.Генерала Жадова, буд.21 корп.3</t>
  </si>
  <si>
    <t>https://zakupivli.pro/gov/tenders/ua-2024-11-01-010548-a</t>
  </si>
  <si>
    <t>https://zakupivli.pro/gov/tenders/ua-2024-11-01-007893-a</t>
  </si>
  <si>
    <t>https://zakupivli.pro/gov/tenders/ua-2024-11-01-003014-a</t>
  </si>
  <si>
    <t>https://zakupivli.pro/gov/tenders/ua-2024-11-01-000488-a</t>
  </si>
  <si>
    <t>https://zakupivli.pro/gov/tenders/ua-2024-11-01-000327-a</t>
  </si>
  <si>
    <t>https://zakupivli.pro/gov/tenders/ua-2024-11-01-000272-a</t>
  </si>
  <si>
    <t>https://zakupivli.pro/gov/tenders/ua-2024-11-01-000223-a</t>
  </si>
  <si>
    <t>Будівництво КЛ-10 кВ від ЗТП-664 до ЗТП-318 для зовнішнього електропостачання комунального некомерційного підприємства "Кіровоградська обласна лікарня Кіровоградської обласної ради", м. Кропивницький, просп. Університетський, 2/5</t>
  </si>
  <si>
    <t>https://zakupivli.pro/gov/tenders/ua-2024-11-05-013976-a</t>
  </si>
  <si>
    <t>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трансформаторів):Послуги на встановленому парку маслонаповненого високовольтного обладнання (силові трансформатори, трансформатори струму та напруги, високовольтні вводи силових трансформаторів)</t>
  </si>
  <si>
    <t>Комплектуючі до персонального комп’ютеру</t>
  </si>
  <si>
    <t>Послуги з технічного обслуговування та ремонту транспортних засобів ПрАТ "Кіровоградобленерго":Послуги з технічного обслуговування та ремонту транспортних засобів ПрАТ "Кіровоградобленерго"</t>
  </si>
  <si>
    <t>50110000-9 Послуги з ремонту і технічного обслуговування мототранспортних засобів і супутнього обладнання</t>
  </si>
  <si>
    <t>https://zakupivli.pro/gov/tenders/ua-2024-11-06-015235-a/lot-d69c8c45ec2f4c0fa5a82cd614829419</t>
  </si>
  <si>
    <t>https://zakupivli.pro/gov/tenders/ua-2024-11-06-014697-a</t>
  </si>
  <si>
    <t>https://zakupivli.pro/gov/tenders/ua-2024-11-06-013838-a/lot-e19801afb2d0458d9226770d35b97cb7</t>
  </si>
  <si>
    <t>https://zakupivli.pro/gov/tenders/ua-2024-11-07-003266-a</t>
  </si>
  <si>
    <t>Провід ASXsn 4х25 (приєднання)</t>
  </si>
  <si>
    <t>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</si>
  <si>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>https://zakupivli.pro/gov/tenders/ua-2024-11-08-003305-a</t>
  </si>
  <si>
    <t>https://zakupivli.pro/gov/tenders/ua-2024-11-08-002662-a</t>
  </si>
  <si>
    <t>https://zakupivli.pro/gov/tenders/ua-2024-11-08-000190-a/lot-f753d7ae34c146dab6c4dfa4877bb131</t>
  </si>
  <si>
    <t>Будівництво ПЛ-10 кВ Л-117 оп.2 до КТП-86 на території Катеринівської сільської ради Кропивницьких ЕМ для зовнішнього електропостачання садового товариства «Металург»</t>
  </si>
  <si>
    <t>Будівництво КТП-86 на території Катеринівської сільської ради Кропивницьких ЕМ для зовнішнього електропостачання садового товариства «Металург»</t>
  </si>
  <si>
    <t>https://zakupivli.pro/gov/tenders/ua-2024-11-12-010433-a</t>
  </si>
  <si>
    <t>https://zakupivli.pro/gov/tenders/ua-2024-11-12-010311-a</t>
  </si>
  <si>
    <t>Будівництво КЛ-0,4 кВ ТП-828 С-2 для зовнішнього електропостачання ТОВ «АГ» по вул. Яновського, 65/52 корп.№3 в м. Кропивницький</t>
  </si>
  <si>
    <t>Будівництво КЛ-0,4 кВ ТП-828 С-2 для зовнішнього електропостачання ТОВ «АГ» по вул. Яновського, 65/52 корп.№1 в м. Кропивницький</t>
  </si>
  <si>
    <t>Будівництво КЛ-0,4 кВ ТП-828 для зовнішнього електропостачання ТОВ «АГ» по вул. Яновського, 65/52 корп.№2 в м. Кропивницький</t>
  </si>
  <si>
    <t>Будівництво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</si>
  <si>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ПЛІ-0,4 кВ ЩТП-469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</si>
  <si>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для зовнішнього електропостачання ТОВ «АГ» по вул. Яновського, 65/52 корп.№4 в м. Кропивницький</t>
  </si>
  <si>
    <t>Будівництво ПЛЗ-10 кВ Л-1 для зовнішнього електропостачання житлового будинку з будівельним майданчиком гр. Татаров О.І. по вул. Львівська (кад.№3522587201:51:030:0006), буд. 15 в с. Соколівське Кропивницького району</t>
  </si>
  <si>
    <t>Будівництво КЛ-0,4 кВ ТП-828 С-2 для зовнішнього електропостачання ТОВ «АГ» по вул. Яновського, 65/52 корп.№2 в м. Кропивницький</t>
  </si>
  <si>
    <t>Будівництво КЛ-0,4 кВ ТП-828 С-2 для зовнішнього електропостачання ТОВ «АГ» по вул. Яновського, 65/52 корп.№4 в м. Кропивницький</t>
  </si>
  <si>
    <t>Будівництво КЛ-0,4 кВ ТП-828 для зовнішнього електропостачання ТОВ «АГ» по вул. Яновського, 65/52 корп.№3 в м. Кропивницький</t>
  </si>
  <si>
    <t>Будівництво КЛ-0,4 кВ ТП-828 для зовнішнього електропостачання ТОВ «АГ» по вул. Яновського, 65/52 корп.№1 в м. Кропивницький</t>
  </si>
  <si>
    <t>Капітальний ремонт огорожі із з/б П/СТ Кіровоградська по вул. Героїв України, 47</t>
  </si>
  <si>
    <t>Послуги з заправки та відновлення картриджів:Послуги з заправки та відновлення картриджів</t>
  </si>
  <si>
    <t>https://zakupivli.pro/gov/tenders/ua-2024-11-14-015224-a</t>
  </si>
  <si>
    <t>https://zakupivli.pro/gov/tenders/ua-2024-11-14-014888-a</t>
  </si>
  <si>
    <t>https://zakupivli.pro/gov/tenders/ua-2024-11-14-014524-a</t>
  </si>
  <si>
    <t>https://zakupivli.pro/gov/tenders/ua-2024-11-14-014426-a</t>
  </si>
  <si>
    <t>https://zakupivli.pro/gov/tenders/ua-2024-11-14-014342-a</t>
  </si>
  <si>
    <t>https://zakupivli.pro/gov/tenders/ua-2024-11-14-014309-a</t>
  </si>
  <si>
    <t>https://zakupivli.pro/gov/tenders/ua-2024-11-14-014257-a</t>
  </si>
  <si>
    <t>https://zakupivli.pro/gov/tenders/ua-2024-11-14-014124-a</t>
  </si>
  <si>
    <t>https://zakupivli.pro/gov/tenders/ua-2024-11-14-014034-a</t>
  </si>
  <si>
    <t>https://zakupivli.pro/gov/tenders/ua-2024-11-14-014016-a</t>
  </si>
  <si>
    <t>https://zakupivli.pro/gov/tenders/ua-2024-11-14-013905-a</t>
  </si>
  <si>
    <t>https://zakupivli.pro/gov/tenders/ua-2024-11-14-003634-a</t>
  </si>
  <si>
    <t>https://zakupivli.pro/gov/tenders/ua-2024-11-14-000435-a/lot-8f19eeb085d646b49b6ef911f2f940b4</t>
  </si>
  <si>
    <t>Будівництво ПЛ-6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</si>
  <si>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Будівництво КЛ-0,4 кВ ТП-441 А-60 для зовнішнього електропостачання магазину ТОВ "ЄВРОТЕХНІКА-2007" по вул. Кропивницького кад. №3510100000:25:156:0111 в м. Кропивницький</t>
  </si>
  <si>
    <t>Будівництво КЛ-6 кВ Л-175 від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</si>
  <si>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Технічне переоснащення РП-6 кВ ПС ″БСІ″-35/6 кВ для зовнішнього електропостачання сонячної фотоелектричної станції ТОВ "СОНЯЧНА-1", кад.№35231555700:02:000:0031 в селищі Смоліне, Новоукраїнського району Кіровоградської області</t>
  </si>
  <si>
    <t>Стояки СК-22.1-1.1 (з підп'ятником), СК-22.2-1.1 (з підп'ятником) (або еквівалент) (основна діяльність):Стояки СК-22.1-1.1 (з підп'ятником), СК-22.2-1.1 (з підп'ятником) (або еквівалент) (основна діяльність)</t>
  </si>
  <si>
    <t>https://zakupivli.pro/gov/tenders/ua-2024-11-15-012568-a</t>
  </si>
  <si>
    <t>https://zakupivli.pro/gov/tenders/ua-2024-11-15-012380-a</t>
  </si>
  <si>
    <t>https://zakupivli.pro/gov/tenders/ua-2024-11-15-012171-a</t>
  </si>
  <si>
    <t>https://zakupivli.pro/gov/tenders/ua-2024-11-15-012017-a</t>
  </si>
  <si>
    <t>https://zakupivli.pro/gov/tenders/ua-2024-11-15-003479-a/lot-11880c4fa9ad415190f2e963dc3ffcfd</t>
  </si>
  <si>
    <t>https://zakupivli.pro/gov/tenders/ua-2024-11-20-001284-a</t>
  </si>
  <si>
    <t>Трансформатори (приєднання)</t>
  </si>
  <si>
    <t>https://zakupivli.pro/gov/tenders/ua-2024-11-21-004000-a</t>
  </si>
  <si>
    <t>Будівництво ПЛІ-0,4 кВ Л-20 оп.10-21 КТП-756 в м. Кропивницький для зовнішнього електропостачання житлового будинку гр. Шаповалов М. А. по вул. Ягідна буд. 26 в с-ще Нове, м. Кропивницький</t>
  </si>
  <si>
    <t>https://zakupivli.pro/gov/tenders/ua-2024-11-22-008839-a</t>
  </si>
  <si>
    <t>Будівництво ПЛІ-0,4кВ Л-3 ЦРП-12  оп.№1-№10 в м. Кропивницький для зовнішнього електропостачання станції мобільного зв'язку ПрАТ "ВФ Україна" по вул. Олени Теліги, 8</t>
  </si>
  <si>
    <t>Ремонт ГБО</t>
  </si>
  <si>
    <t>https://zakupivli.pro/gov/tenders/ua-2024-11-26-016347-a</t>
  </si>
  <si>
    <t>https://zakupivli.pro/gov/tenders/ua-2024-11-26-009164-a</t>
  </si>
  <si>
    <t>Шафи КТП (або еквівалент) (приєднання):Шафи КТП (або еквівалент) (приєднання)</t>
  </si>
  <si>
    <t>https://zakupivli.pro/gov/tenders/ua-2024-11-27-011735-a/lot-005bd18e83f34633b7d96ff26d4c1a03</t>
  </si>
  <si>
    <t>https://zakupivli.pro/gov/tenders/ua-2024-11-27-005230-a</t>
  </si>
  <si>
    <t xml:space="preserve">Закупівля не відбулась </t>
  </si>
  <si>
    <t>Будівництво ПЛ-10кВ, ПЛІ-0,4кВ Л-154, Л-1 КТП-58 в с.Вершино-Кам'янка Новгородківських ЕМ для зовнішнього електропостачання житлового будинку гр. Процюк О. А. по вул. Центральна, 79</t>
  </si>
  <si>
    <t>https://zakupivli.pro/gov/tenders/ua-2024-12-06-014938-a</t>
  </si>
  <si>
    <t>https://zakupivli.pro/gov/tenders/ua-2024-12-06-014805-a</t>
  </si>
  <si>
    <t>https://zakupivli.pro/gov/tenders/ua-2024-12-06-014140-a/lot-628c39fa42db430685f2c3e79f0a736d</t>
  </si>
  <si>
    <t>https://zakupivli.pro/gov/tenders/ua-2024-12-06-012047-a</t>
  </si>
  <si>
    <t>Роботи по реконструкції  ПЛ-0,4 кВ Л-2 КТП-377  оп. №36 для зовнішнього  електропостачання житлового будинку Решетицької І.В. в с. Приютівка Олександрійського району (Олександрійські ЕМ)</t>
  </si>
  <si>
    <t>14210000-6 Гравій, пісок, щебінь і наповнювачі</t>
  </si>
  <si>
    <t>https://zakupivli.pro/gov/tenders/ua-2024-12-06-011782-a</t>
  </si>
  <si>
    <t>https://zakupivli.pro/gov/tenders/ua-2024-12-05-016124-a/lot-5b948d2d35fa4166a57eeab1785cc6de</t>
  </si>
  <si>
    <t>https://zakupivli.pro/gov/tenders/ua-2024-12-05-015239-a/lot-1187ee375879455ba98b9232d0729d74</t>
  </si>
  <si>
    <t>https://zakupivli.pro/gov/tenders/ua-2024-12-04-012135-a</t>
  </si>
  <si>
    <t>https://zakupivli.pro/gov/tenders/ua-2024-12-03-012447-a/lot-27a447f16f4a4a818eb01daf699ca267</t>
  </si>
  <si>
    <t>https://zakupivli.pro/gov/tenders/ua-2024-12-02-004435-a</t>
  </si>
  <si>
    <t>Панель ЩО-05-1414 (приєднання)</t>
  </si>
  <si>
    <t>https://zakupivli.pro/gov/tenders/ua-2024-12-16-012483-a</t>
  </si>
  <si>
    <t>https://zakupivli.pro/gov/tenders/ua-2024-12-16-012032-a</t>
  </si>
  <si>
    <t>Частини електродвигунів, генераторів і трансформаторів (основна діяльність):Частини електродвигунів, генераторів і трансформаторів (основна діяльність)</t>
  </si>
  <si>
    <t>Послуги з повірки засобів вимірювальної техніки (основна діяльність):ЛОТ 1 -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</si>
  <si>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2 -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</si>
  <si>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3 -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</si>
  <si>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4 - Послуги з повірки засобів вимірювальної техніки (основна діяльність)</t>
  </si>
  <si>
    <t>Послуги з повірки засобів вимірювальної техніки (основна діяльність):ЛОТ 5 - Послуги з повірки засобів вимірювальної техніки (основна діяльність)</t>
  </si>
  <si>
    <t>https://zakupivli.pro/gov/tenders/ua-2024-12-17-020706-a/lot-c9c271d6a6ab49e8b5d1d79964e6819d</t>
  </si>
  <si>
    <t>71630000-3 Послуги з технічного огляду та випробовувань</t>
  </si>
  <si>
    <t>https://zakupivli.pro/gov/tenders/ua-2024-12-17-016908-a/lot-3e531e5cd5e8429a83f954cc68e1da17</t>
  </si>
  <si>
    <t>https://zakupivli.pro/gov/tenders/ua-2024-12-17-016908-a/lot-e99018e179d04c2f89fc2b4dc1cc8ca4</t>
  </si>
  <si>
    <t>https://zakupivli.pro/gov/tenders/ua-2024-12-17-016908-a/lot-47b80c82df264fb6bba9e168a480914e</t>
  </si>
  <si>
    <t>https://zakupivli.pro/gov/tenders/ua-2024-12-17-016908-a/lot-35b0ab82a7f64756b2663012645b01a3</t>
  </si>
  <si>
    <t>https://zakupivli.pro/gov/tenders/ua-2024-12-17-016908-a/lot-5a42616100344db4a23e981012b6a810</t>
  </si>
  <si>
    <t>Конструкції та їх частини (основна діяльність):ЛОТ1</t>
  </si>
  <si>
    <t>Конструкції та їх частини (основна діяльність):ЛОТ2</t>
  </si>
  <si>
    <t>Конструкції та їх частини (основна діяльність):ЛОТ3</t>
  </si>
  <si>
    <t>Частини для лісогосподарської техніки:Частини для лісогосподарської техніки (основна діяльність)</t>
  </si>
  <si>
    <t>Елементи електричних схем (основна діяльність):Елементи електричних схем (основна діяльність)</t>
  </si>
  <si>
    <t>16820000-9 Частини для лісогосподарської техніки</t>
  </si>
  <si>
    <t>https://zakupivli.pro/gov/tenders/ua-2024-12-19-015237-a/lot-32acbfc5db2140a58cad3239c51ef67e</t>
  </si>
  <si>
    <t>https://zakupivli.pro/gov/tenders/ua-2024-12-19-015237-a/lot-314cfa8962ac4a7692f6a0a741729e26</t>
  </si>
  <si>
    <t>https://zakupivli.pro/gov/tenders/ua-2024-12-19-015237-a/lot-866ba318f0d74c89ac62062a62b4e097</t>
  </si>
  <si>
    <t>https://zakupivli.pro/gov/tenders/ua-2024-12-19-013809-a/lot-996ccce8132043d0b711cfba2c2aab7f</t>
  </si>
  <si>
    <t>https://zakupivli.pro/gov/tenders/ua-2024-12-19-008061-a/lot-4f3ca28a506440b7aac92e4c4b38309e</t>
  </si>
  <si>
    <t>Електророзподільні кабелі (основна діяльність):Електророзподільні кабелі (основна діяльність)</t>
  </si>
  <si>
    <t>https://zakupivli.pro/gov/tenders/ua-2024-12-20-005683-a/lot-a70ea84e10ae476286482dd01a112183</t>
  </si>
  <si>
    <t>Шини для транспортних засобів (Основна діяльність)
:Шини для транспортних засобів (Основна діяльність)</t>
  </si>
  <si>
    <t>Капітальний ремонт комплексу будівль та споруд цех з ремонту приладів обліку, літ. «Х» (лабораторія СДЗП)  за адресою Аджамська, 9, м. Кропивницький (вентиляційна система)</t>
  </si>
  <si>
    <t>https://zakupivli.pro/gov/tenders/ua-2024-12-23-019298-a/lot-a887349b3fb143d5bd934266cc2c168f</t>
  </si>
  <si>
    <t>https://zakupivli.pro/gov/tenders/ua-2024-12-23-011949-a/lot-9f8ce52257bd4588893567d880c0eefb</t>
  </si>
  <si>
    <t>https://zakupivli.pro/gov/tenders/ua-2024-12-23-005679-a</t>
  </si>
  <si>
    <t>Баласти для розрядних ламп чи трубок (основна діяльність):Баласти для розрядних ламп чи трубок (основна діяльність)</t>
  </si>
  <si>
    <t>https://zakupivli.pro/gov/tenders/ua-2024-12-24-017756-a/lot-aadf24d394f0401fbdb306221bfe5c69</t>
  </si>
  <si>
    <t>Будівельні прути, стрижні, дроти та профілі (основна діяльність):ЛОТ 1 - Будівельні прути, стрижні, дроти та профілі (основна діяльність)</t>
  </si>
  <si>
    <t>Будівельні прути, стрижні, дроти та профілі (основна діяльність):ЛОТ 2 - Будівельні прути, стрижні, дроти та профілі (основна діяльність)</t>
  </si>
  <si>
    <t>Технічне переоснащення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</si>
  <si>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Будівництво КЛ-0,4кВ А-23  ЗТП-525 в м. Кропивницький для зовнішнього електропостачання адміністративно-торгівельного комплексу ПП "ПРОМБУДАГРОСЕРВІС" по вул. Нейгауза, 8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</si>
  <si>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</si>
  <si>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44330000-2 Будівельні прути, стрижні, дроти та профілі</t>
  </si>
  <si>
    <t>https://zakupivli.pro/gov/tenders/ua-2024-12-25-010078-a</t>
  </si>
  <si>
    <t>https://zakupivli.pro/gov/tenders/ua-2024-12-25-004680-a</t>
  </si>
  <si>
    <t>https://zakupivli.pro/gov/tenders/ua-2024-12-25-000652-a</t>
  </si>
  <si>
    <t>https://zakupivli.pro/gov/tenders/ua-2024-12-25-000472-a/lot-da02b9c11d7d432285ebb6054f941b00</t>
  </si>
  <si>
    <t>Елементи електричних схем ЛОТ №1-2 (основна діяльність):ЛОТ1</t>
  </si>
  <si>
    <t>Шафа КТПС 100 кВА</t>
  </si>
  <si>
    <t>24950000-8 Спеціалізована хімічна продукція</t>
  </si>
  <si>
    <t>https://zakupivli.pro/gov/tenders/ua-2024-12-26-010326-a/lot-8495b0b47a884eb9a5e5781237145fc2</t>
  </si>
  <si>
    <t>https://zakupivli.pro/gov/tenders/ua-2024-12-26-010326-a/lot-9327d6896194476caacb1f261a954423</t>
  </si>
  <si>
    <t>https://zakupivli.pro/gov/tenders/ua-2024-12-26-008861-a</t>
  </si>
  <si>
    <t>https://zakupivli.pro/gov/tenders/ua-2024-12-26-007271-a</t>
  </si>
  <si>
    <t>https://zakupivli.pro/gov/tenders/ua-2024-12-26-006943-a</t>
  </si>
  <si>
    <t>https://zakupivli.pro/gov/tenders/ua-2024-12-26-005498-a/lot-182d36d9de1d40afb80055f988a85186</t>
  </si>
  <si>
    <t>32440000-9 Телеметричне та термінальне обладнання</t>
  </si>
  <si>
    <t>https://zakupivli.pro/gov/tenders/ua-2024-12-30-006675-a/lot-b79a8ddabf8343659b9fd9e960942b9c</t>
  </si>
  <si>
    <t>Будівництво ПЛІ-0,4 кВ Л-17 ЗТП-298  для зовнішнього електропостачання абонентської станції мобільного зв’язку ПрАТ «Київстар» по вул. Соборна, буд.4 в м. Кропивницький</t>
  </si>
  <si>
    <t>Будівництво ПЛ-10 кВ Л-121/В в сел. Вільшанка Голованівського району Кіровоградської області</t>
  </si>
  <si>
    <t>Будівництво ПЛІ-0,4 кВ оп.26/1-26/4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</si>
  <si>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>https://zakupivli.pro/gov/tenders/ua-2025-01-03-000698-a</t>
  </si>
  <si>
    <t>https://zakupivli.pro/gov/tenders/ua-2025-01-03-000567-a</t>
  </si>
  <si>
    <t>https://zakupivli.pro/gov/tenders/ua-2025-01-03-000294-a</t>
  </si>
  <si>
    <t>https://zakupivli.pro/gov/tenders/ua-2025-01-02-003891-a</t>
  </si>
  <si>
    <t>https://zakupivli.pro/gov/tenders/ua-2025-01-02-001786-a</t>
  </si>
  <si>
    <t>https://zakupivli.pro/gov/tenders/ua-2025-01-02-001375-a</t>
  </si>
  <si>
    <t>Лічильники (основна діяльність):Лічильники (основна діяльність)</t>
  </si>
  <si>
    <t>Електронне обладнання (або еквівалент) (основна діяльність):ЛОТ 2</t>
  </si>
  <si>
    <t>Електронне обладнання (або еквівалент) (основна діяльність):ЛОТ 3</t>
  </si>
  <si>
    <t>Електронне обладнання (або еквівалент) (основна діяльність):ЛОТ 4</t>
  </si>
  <si>
    <t>https://zakupivli.pro/gov/tenders/ua-2025-01-03-004740-a/lot-70092edfd275441faa65347500714538</t>
  </si>
  <si>
    <t>https://zakupivli.pro/gov/tenders/ua-2025-01-03-003984-a/lot-50b685476034412da7562ca35923381f</t>
  </si>
  <si>
    <t>https://zakupivli.pro/gov/tenders/ua-2025-01-03-003984-a/lot-452604689ca9495a953a47e51fdc2042</t>
  </si>
  <si>
    <t>https://zakupivli.pro/gov/tenders/ua-2025-01-03-003984-a/lot-d9dc049fd427431c887b0b22fc44c310</t>
  </si>
  <si>
    <t>https://zakupivli.pro/gov/tenders/ua-2025-01-03-003984-a/lot-decf2d07245e4d41802cc4d48de309e9</t>
  </si>
  <si>
    <t>торги відмінено</t>
  </si>
  <si>
    <t>https://zakupivli.pro/gov/tenders/ua-2025-01-07-003941-a/lot-b62fd9b22d1245d9a8b4c094ea7037e6</t>
  </si>
  <si>
    <t>закупівля скасована</t>
  </si>
  <si>
    <t>Технічне переоснащення ЗТП-299 в м. Кропивницький для зовнішнього електропостачання житлового будинку гр. Гордієнко В.В. по вул. Михайлівська, буд. 30/37</t>
  </si>
  <si>
    <t>Мастильні засоби (або еквівалент) (основна діяльність):ЛОТ 1</t>
  </si>
  <si>
    <t>Мастильні засоби (або еквівалент) (основна діяльність):ЛОТ 2</t>
  </si>
  <si>
    <t>https://zakupivli.pro/gov/tenders/ua-2025-01-08-007829-a</t>
  </si>
  <si>
    <t>https://zakupivli.pro/gov/tenders/ua-2025-01-08-001594-a/lot-5fa98a015d904ec082c909d73e6a9e7f</t>
  </si>
  <si>
    <t>https://zakupivli.pro/gov/tenders/ua-2025-01-08-001594-a/lot-09dfeed27af7413b87449fe990a10f59</t>
  </si>
  <si>
    <t>Гумові вироби (основна діяльність):Гумові вироби (основна діяльність)</t>
  </si>
  <si>
    <t>Конструкційні матеріали (або еквівалент) (основна діяльність):ЛОТ 2</t>
  </si>
  <si>
    <t>https://zakupivli.pro/gov/tenders/ua-2025-01-14-013229-a/lot-6c40ccac7e5b4631b61b742e9587204f</t>
  </si>
  <si>
    <t>https://zakupivli.pro/gov/tenders/ua-2025-01-14-012680-a/lot-c5eb74efef1c4e54bc9797769aacf50e</t>
  </si>
  <si>
    <t>https://zakupivli.pro/gov/tenders/ua-2025-01-14-005210-a/lot-195f9e5d6d6142b39c449679b2321205</t>
  </si>
  <si>
    <t>https://zakupivli.pro/gov/tenders/ua-2025-01-14-003223-a/lot-e692f4ba6d6c4710a237418d66031724</t>
  </si>
  <si>
    <t>https://zakupivli.pro/gov/tenders/ua-2025-01-14-003223-a/lot-ceb60723e7cf47e0a6baf1ad44570098</t>
  </si>
  <si>
    <t>Електрична апаратура для комутування та захисту електричних кіл (основна діяльність):Електрична апаратура для комутування та захисту електричних кіл (основна діяльність)</t>
  </si>
  <si>
    <t>Блок керування BU-220-01 Релсіс (або еквівалент); Контролер СКУД ANC-E інтегрований (або еквівалент) (основна діяльність):Блок керування BU-220-01 Релсіс (або еквівалент); Контролер СКУД ANC-E інтегрований (або еквівалент) (основна діяльність)</t>
  </si>
  <si>
    <t>Шафа КТПС 160 кВА (зовнішне електропостачання житлового будинку, гр. Многолітня Н.Я. в с. Тарасівка, Кропивницького р-ну)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</si>
  <si>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</si>
  <si>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https://zakupivli.pro/gov/tenders/ua-2025-01-16-015154-a/lot-a2083914569a4dfe9016d0439e44acc3</t>
  </si>
  <si>
    <t>https://zakupivli.pro/gov/tenders/ua-2025-01-16-010939-a/lot-21f071099f3b4397b02db75d7e195ceb</t>
  </si>
  <si>
    <t>https://zakupivli.pro/gov/tenders/ua-2025-01-16-005603-a</t>
  </si>
  <si>
    <t>https://zakupivli.pro/gov/tenders/ua-2025-01-16-005354-a</t>
  </si>
  <si>
    <t>Будівництво КЛ-0,4 кВ Л-4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</si>
  <si>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Будівництво КЛ-0,4 кВ Л-2 2КТПММ-840 в м.Кропивницький для зовнішнього електропостачання багатоквартирного житлового будинку ТОВ"СУЗІР'Я СКАЙ"  вул. Степана Чобану, 2-А</t>
  </si>
  <si>
    <t>https://zakupivli.pro/gov/tenders/ua-2025-01-16-016675-a</t>
  </si>
  <si>
    <t>https://zakupivli.pro/gov/tenders/ua-2025-01-16-016667-a</t>
  </si>
  <si>
    <t>Електроізоляційна олива (або еквівалент) (основна діяльність):Електроізоляційна олива (або еквівалент) (основна діяльність)</t>
  </si>
  <si>
    <t>https://zakupivli.pro/gov/tenders/ua-2025-01-20-013715-a/lot-93e866fc5ade43b8ac57ab7bb20be4f7</t>
  </si>
  <si>
    <t>Послуги з післягарантійного або негарантійного ремонту приладів обліку електричної енергії виробництва ТОВ «НІК-ЕЛЕКТРОНІКА»</t>
  </si>
  <si>
    <t>Нове будівництво ЩТП-50/В (100 кВА) в сел. Вільшанка Голованівського району Кіровоградської області</t>
  </si>
  <si>
    <t>50410000-2 Послуги з ремонту і технічного обслуговування вимірювальних, випробувальних і контрольних приладів</t>
  </si>
  <si>
    <t>https://zakupivli.pro/gov/tenders/ua-2025-01-21-018882-a</t>
  </si>
  <si>
    <t>https://zakupivli.pro/gov/tenders/ua-2025-01-21-018552-a/lot-e49d6d865e6546d0964a02a5429b1c96</t>
  </si>
  <si>
    <t>https://zakupivli.pro/gov/tenders/ua-2025-01-21-014078-a/lot-8e9785c165fc4832b117a5b31bbb9abc</t>
  </si>
  <si>
    <t>https://zakupivli.pro/gov/tenders/ua-2025-01-21-013373-a</t>
  </si>
  <si>
    <t>https://zakupivli.pro/gov/tenders/ua-2025-01-21-013032-a</t>
  </si>
  <si>
    <t>https://zakupivli.pro/gov/tenders/ua-2025-01-21-000895-a/lot-72cf47d587464486b68684e7ea013d5e</t>
  </si>
  <si>
    <t>https://zakupivli.pro/gov/tenders/ua-2025-01-21-000895-a/lot-a9355564e9d5476a9a00f73ee1b4dfa6</t>
  </si>
  <si>
    <t>Роботи з капiтального ремонту КЛ-10кВ ТП-65- ТП-367 (ділянка через проїздну частину дороги на розі вул. Полтавська та пров.Крутим) м. Кропивницький</t>
  </si>
  <si>
    <t>Будівництво ПЛ,ПЛІ-0,4 кВ Л-2, Л-4 КТП-183 для зовнішнього електропостачання житлового будинку гр. Єгорова О.А. по вул. Зарічна, буд. 11 в с. Клинці Кропивницького району</t>
  </si>
  <si>
    <t>https://zakupivli.pro/gov/tenders/ua-2025-01-22-016532-a</t>
  </si>
  <si>
    <t>https://zakupivli.pro/gov/tenders/ua-2025-01-22-010427-a/lot-ab55c876957845d995a437ad188d9b09</t>
  </si>
  <si>
    <t>https://zakupivli.pro/gov/tenders/ua-2025-01-22-002610-a</t>
  </si>
  <si>
    <t>https://zakupivli.pro/gov/tenders/ua-2025-01-23-015872-a</t>
  </si>
  <si>
    <t>Акумулятор стаціонарний A412/100 F10</t>
  </si>
  <si>
    <t>https://zakupivli.pro/gov/tenders/ua-2025-01-27-005506-a/lot-1c70e86f1a0341b0842814bcb542a94d</t>
  </si>
  <si>
    <t>https://zakupivli.pro/gov/tenders/ua-2025-01-27-004441-a</t>
  </si>
  <si>
    <t>https://zakupivli.pro/gov/tenders/ua-2025-01-27-004273-a</t>
  </si>
  <si>
    <t>Реконструкція ПЛ-0,4кВ від ЗТП-1045 в м. Олександрія Кіровоградської області (Олександрійські ЕМ) (пункт 1.2.4.1.2 Інвестиційної Програми 2025):Реконструкція ПЛ-0,4кВ від ЗТП-1045 в м. Олександрія Кіровоградської області (Олександрійські ЕМ) (пункт 1.2.4.1.2 Інвестиційної Програми 2025)</t>
  </si>
  <si>
    <t>Реконструкція ПЛ-150кВ Л-85К, 86К “Кварцит - Тимкове тягова” в Кропивницькому районі Кіровоградської області (пункт 1.2.1.1. Інвестиційної Програми 2025):Реконструкція ПЛ-150кВ Л-85К, 86К “Кварцит - Тимкове тягова” в Кропивницькому районі Кіровоградської області (пункт 1.2.1.1. Інвестиційної Програми 2025)</t>
  </si>
  <si>
    <t>Реконструкція ПЛ-0,4кВ від ЗТП-1034 в м. Олександрія Кіровоградської області (Олександрійські ЕМ) (пункт 1.2.4.1.1 Інвестиційної Програми 2025):Реконструкція ПЛ-0,4кВ від ЗТП-1034 в м. Олександрія Кіровоградської області (Олександрійські ЕМ) (пункт 1.2.4.1.1 Інвестиційної Програми 2025)</t>
  </si>
  <si>
    <t>https://zakupivli.pro/gov/tenders/ua-2025-01-27-012573-a/lot-c1ffa8a86b97469f9acfff5201e327d4</t>
  </si>
  <si>
    <t>https://zakupivli.pro/gov/tenders/ua-2025-01-27-012515-a/lot-6be83a9fe00e47c98a043124b93bf4a7</t>
  </si>
  <si>
    <t>https://zakupivli.pro/gov/tenders/ua-2025-01-27-012138-a/lot-829e8af6f8794bdab5ad08ace204eed8</t>
  </si>
  <si>
    <t>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2025):Реконструкція ПЛ-35кВ Л-381/1 відгалуження на ПС “Бережинка” в Кіровоградському районі Кіровоградської області в частині заміни одноколової ділянки на двоколову протяжністю 1,97 км (пункт 1.2.2.1. Інвестиційної Програми 2025)</t>
  </si>
  <si>
    <t>https://zakupivli.pro/gov/tenders/ua-2025-01-27-013389-a/lot-24b32a68a0114d39b27e6c59ff10b19f</t>
  </si>
  <si>
    <t>https://zakupivli.pro/gov/tenders/ua-2025-01-27-013156-a/lot-334269c96a704ae083d20b7c3fb063e2</t>
  </si>
  <si>
    <t>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2025):Нове будівництво КЛ-10кВ від ПС 150кВ "Кіровоградська" до ТП-342 Ф-82К, Ф-59К в м. Кропивницький Кіровоградської області (Кропивницькі міські ЕМ) (пункт 1.1.3.1.1 Інвестиційної Програми 2025)</t>
  </si>
  <si>
    <t>Реконструкція ПЛ-0,4кВ від ЗТП-1174 в м. Олександрія Кіровоградської області (Олександрійські ЕМ) (пункт 1.2.4.1.4 Інвестиційної Програми 2025):Реконструкція ПЛ-0,4кВ від ЗТП-1174 в м. Олександрія Кіровоградської області (Олександрійські ЕМ) (пункт 1.2.4.1.4 Інвестиційної Програми 2025)</t>
  </si>
  <si>
    <t>https://zakupivli.pro/gov/tenders/ua-2025-01-27-013503-a/lot-56b5f04516aa48b491fc70654eaac6ab</t>
  </si>
  <si>
    <t>https://zakupivli.pro/gov/tenders/ua-2025-01-27-013497-a/lot-fba86f69435b4c718ce82c25cdf706d3</t>
  </si>
  <si>
    <t>Реконструкція ПЛ-0,4кВ від ЗТП-1219 в м. Олександрія Кіровоградської області (Олександрійські ЕМ) (пункт 1.2.4.1.5 Інвестиційної Програми 2025):Реконструкція ПЛ-0,4кВ від ЗТП-1219 в м. Олександрія Кіровоградської області (Олександрійські ЕМ) (пункт 1.2.4.1.5 Інвестиційної Програми 2025)</t>
  </si>
  <si>
    <t>https://zakupivli.pro/gov/tenders/ua-2025-01-27-014006-a/lot-c9f5e8c54e174ee9b5281df26e296368</t>
  </si>
  <si>
    <t>https://zakupivli.pro/gov/tenders/ua-2025-01-27-013929-a/lot-c3e5392d9cc84705805a425ed3abf81e</t>
  </si>
  <si>
    <t>Нове будівництво КЛ-10кВ від ТП-342 до ТП-402 в м. Кропивницький Кіровоградської області (Кропивницькі міські ЕМ) (пункт 1.1.3.1.2 Інвестиційної Програми 2025).:Нове будівництво КЛ-10кВ від ТП-342 до ТП-402 в м. Кропивницький Кіровоградської області (Кропивницькі міські ЕМ) (пункт 1.1.3.1.2 Інвестиційної Програми 2025).</t>
  </si>
  <si>
    <t>https://zakupivli.pro/gov/tenders/ua-2025-01-27-014685-a/lot-7ebf7d015b0e43e2ad5e33a049576feb</t>
  </si>
  <si>
    <t>https://zakupivli.pro/gov/tenders/ua-2025-01-27-014227-a/lot-301fda2687614776ba6eb6a72abd4da7</t>
  </si>
  <si>
    <t>1525,731,12</t>
  </si>
  <si>
    <t>Будівництво ЩТП-384 в с. Новопетрівка Кропивницьких ЕМ для зовнішнього електропостачання будівлі з будівельним майданчиком гр.Резніченко К.М.</t>
  </si>
  <si>
    <t>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2025):Реконструкція ПС-35кВ "Хмельове" в частині заміни масляних вимикачів 35кВ в комплекті з пристроями РЗА в с. Хмельове, Новоукраїнського району, Кіровоградської області (пункт 1.4.2.2. Інвестиційної Програми 2025)</t>
  </si>
  <si>
    <t>https://zakupivli.pro/gov/tenders/ua-2025-01-27-015305-a</t>
  </si>
  <si>
    <t>https://zakupivli.pro/gov/tenders/ua-2025-01-27-014719-a/lot-29e910c05cde4e8dba4c630368dc8cc7</t>
  </si>
  <si>
    <t>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2025):Реконструкція ЗТП-342 з переулаштуванням його в ЦРП в м. Кропивницький Кіровоградської області (Кропивницькі міські ЕМ) (пункт 1.4.3.2.1 Інвестиційної Програми 2025)</t>
  </si>
  <si>
    <t>Нове будівництво КЛ-10кВ від ТП-342 до ТП-317 в м. Кропивницький Кіровоградської області (Кропивницькі міські ЕМ) (пункт 1.1.3.1.3 Інвестиційної Програми 2025).:Нове будівництво КЛ-10кВ від ТП-342 до ТП-317 в м. Кропивницький Кіровоградської області (Кропивницькі міські ЕМ) (пункт 1.1.3.1.3 Інвестиційної Програми 2025).</t>
  </si>
  <si>
    <t>https://zakupivli.pro/gov/tenders/ua-2025-01-27-015612-a/lot-1aa4d4a700c34f02a01be277e1f3b26f</t>
  </si>
  <si>
    <t>https://zakupivli.pro/gov/tenders/ua-2025-01-27-015561-a/lot-d44bee8237774ce1bacbb4fbf3bb18e8</t>
  </si>
  <si>
    <t>Реконструкція ЦРП-1 в м. Кропивницький Кіровоградської області (Коригування) (Кропивницькі міські ЕМ) (пункт 1.4.3.2.2 Інвестиційної Програми 2025):Реконструкція ЦРП-1 в м. Кропивницький Кіровоградської області (Коригування) (Кропивницькі міські ЕМ) (пункт 1.4.3.2.2 Інвестиційної Програми 2025)</t>
  </si>
  <si>
    <t>https://zakupivli.pro/gov/tenders/ua-2025-01-27-016031-a/lot-2a84a17627bb4b1a8f5e179c494cf6b2</t>
  </si>
  <si>
    <t>https://zakupivli.pro/gov/tenders/ua-2025-01-27-016004-a/lot-d5b65214dd394aafade3265be9b80114</t>
  </si>
  <si>
    <t>Реконструкція ЗТП-402 в м. Кропивницький Кіровоградської області (Кропивницькі міські ЕМ) (п.1.4.3.1.2 Інвестиційної програми 2025 року):Реконструкція ЗТП-402 в м. Кропивницький Кіровоградської області (Кропивницькі міські ЕМ) (п.1.4.3.1.2 Інвестиційної програми 2025 року)</t>
  </si>
  <si>
    <t>Реконструкція ЗТП-317 в м. Кропивницький Кіровоградської області (Кропивницькі міські ЕМ) (пункт 1.4.3.1.1 Інвестиційної Програми 2025):Реконструкція ЗТП-317 в м. Кропивницький Кіровоградської області (Кропивницькі міські ЕМ) (пункт 1.4.3.1.1 Інвестиційної Програми 2025)</t>
  </si>
  <si>
    <t>https://zakupivli.pro/gov/tenders/ua-2025-01-27-016823-a/lot-fb9afbcaff604148b3fa33c37f2fbf5c</t>
  </si>
  <si>
    <t>https://zakupivli.pro/gov/tenders/ua-2025-01-27-016390-a/lot-bce7f642a8d543b19c64fef566732ced</t>
  </si>
  <si>
    <t>44810000-1 Фарби</t>
  </si>
  <si>
    <t>https://zakupivli.pro/gov/tenders/ua-2025-01-28-015503-a/lot-a9addf6190e145e7a7985e06b6788d73</t>
  </si>
  <si>
    <t>https://zakupivli.pro/gov/tenders/ua-2025-01-28-014015-a/lot-34f91b92437e4b4b9a396b2900749ffd</t>
  </si>
  <si>
    <t>https://zakupivli.pro/gov/tenders/ua-2025-01-28-011482-a</t>
  </si>
  <si>
    <t>закупівля не відбулась</t>
  </si>
  <si>
    <t>https://zakupivli.pro/gov/tenders/ua-2025-01-29-003903-a/lot-35a62486fc704813b60b1b05ff9ab601</t>
  </si>
  <si>
    <t>https://zakupivli.pro/gov/tenders/ua-2025-01-29-003903-a/lot-ca859737ced54c19a4e1385ab7f4fa20</t>
  </si>
  <si>
    <t>https://zakupivli.pro/gov/tenders/ua-2025-01-30-008146-a/lot-4e7bb5152a3340e2823a16de636f491d</t>
  </si>
  <si>
    <t>https://zakupivli.pro/gov/tenders/ua-2025-01-30-008146-a/lot-5ffaee847c684cb6ad73096f99ffe10e</t>
  </si>
  <si>
    <t>https://zakupivli.pro/gov/tenders/ua-2025-01-30-008146-a/lot-619468b0d6ca413494bc08d5599e3b3c</t>
  </si>
  <si>
    <t>https://zakupivli.pro/gov/tenders/ua-2025-01-30-008146-a/lot-1950539852ab49e2a5f68117c24da0f7</t>
  </si>
  <si>
    <t>Роботи по капітальному ремонту на ПС 150/35/6кВ Сільмаш-1 в частині заміни моторного приводу РПН силового трансформатора 2Т типу ТДТН-25000/150</t>
  </si>
  <si>
    <t>Роботи по капітальному ремонту на ПС 150/35/10кВ Новоукраїнська в частині заміни моторного приводу РПН силового трансформатора 2Т типу ТДТН-25000/150</t>
  </si>
  <si>
    <t>Вироби з дроту (або еквівалент) (основна діяльність):ЛОТ 2</t>
  </si>
  <si>
    <t>44310000-6 Вироби з дроту</t>
  </si>
  <si>
    <t>https://zakupivli.pro/gov/tenders/ua-2025-01-31-008018-a</t>
  </si>
  <si>
    <t>https://zakupivli.pro/gov/tenders/ua-2025-01-31-007250-a</t>
  </si>
  <si>
    <t>https://zakupivli.pro/gov/tenders/ua-2025-01-31-003646-a</t>
  </si>
  <si>
    <t>https://zakupivli.pro/gov/tenders/ua-2025-01-31-003489-a</t>
  </si>
  <si>
    <t>https://zakupivli.pro/gov/tenders/ua-2025-01-31-001734-a/lot-67ece4c36e0f4d39863dee79a9354364</t>
  </si>
  <si>
    <t>https://zakupivli.pro/gov/tenders/ua-2025-01-31-000377-a/lot-3f4121e2ea834d82a18b9dc6570e8d81</t>
  </si>
  <si>
    <t>https://zakupivli.pro/gov/tenders/ua-2025-01-31-000377-a/lot-634ee94893dc45c28c4e9ce2ec0e4acb</t>
  </si>
  <si>
    <t>Ремонтно-відновлювальні роботи енергооб’єктів 6-10 кВ в аварійних ситуаціях</t>
  </si>
  <si>
    <t>Ремонтно-відновлювальні роботи енергооб’єктів 0,4 кВ в аварійних ситуаціях</t>
  </si>
  <si>
    <t>https://zakupivli.pro/gov/tenders/ua-2025-02-03-010811-a</t>
  </si>
  <si>
    <t>https://zakupivli.pro/gov/tenders/ua-2025-02-03-010425-a</t>
  </si>
  <si>
    <t>https://zakupivli.pro/gov/tenders/ua-2025-02-03-009439-a</t>
  </si>
  <si>
    <t>https://zakupivli.pro/gov/tenders/ua-2025-02-03-009297-a</t>
  </si>
  <si>
    <t>https://zakupivli.pro/gov/tenders/ua-2025-02-03-000583-a</t>
  </si>
  <si>
    <t>https://zakupivli.pro/gov/tenders/ua-2025-02-03-000158-a</t>
  </si>
  <si>
    <t>Послуги з ремонту і технічного обслуговування мототранспортних засобів і супутнього обладнання:Послуги з ремонту і технічного обслуговування мототранспортних засобів і супутнього обладнання</t>
  </si>
  <si>
    <t>https://zakupivli.pro/gov/tenders/ua-2025-02-04-013387-a/lot-1a391c9ea1fe4992ac4f126a3fe3a103</t>
  </si>
  <si>
    <t>Будівництво КЛ-10 кВ ТП-811-ТП-841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</si>
  <si>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КЛ-10 кВ ТП-721-ТП-841 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</si>
  <si>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Будівництво КТП-841 для зовнішнього електропостачання споруди виробничого призначення з будівельним майданчиком ФОП Савенко А.В. по вул. Перша Виставкова, буд.37 в м. Кропивницький</t>
  </si>
  <si>
    <t>Частини до світильників та освітлювального обладнання (основна діяльність):Частини до світильників та освітлювального обладнання (основна діяльність)</t>
  </si>
  <si>
    <t>Клеї (або еквівалент) (основна діяльність):Клеї (або еквівалент) (основна діяльність)</t>
  </si>
  <si>
    <t>https://zakupivli.pro/gov/tenders/ua-2025-02-05-014871-a</t>
  </si>
  <si>
    <t>https://zakupivli.pro/gov/tenders/ua-2025-02-05-010881-a</t>
  </si>
  <si>
    <t>https://zakupivli.pro/gov/tenders/ua-2025-02-05-009779-a</t>
  </si>
  <si>
    <t>https://zakupivli.pro/gov/tenders/ua-2025-02-05-009432-a</t>
  </si>
  <si>
    <t>https://zakupivli.pro/gov/tenders/ua-2025-02-05-008804-a/lot-f4b5d89e64d34844ae27bc85a1c79acf</t>
  </si>
  <si>
    <t>https://zakupivli.pro/gov/tenders/ua-2025-02-05-008594-a/lot-afe1992d07f94057be69f5765f50b620</t>
  </si>
  <si>
    <t>https://zakupivli.pro/gov/tenders/ua-2025-02-05-002451-a/lot-cdef295c5eb14b61baed22f44fad4796</t>
  </si>
  <si>
    <t>Телефонне обладнання (основна діяльність):Телефонне обладнання (основна діяльність)</t>
  </si>
  <si>
    <t>https://zakupivli.pro/gov/tenders/ua-2025-02-06-004155-a/lot-24c427644b5b49478be73c703893dc0d</t>
  </si>
  <si>
    <t>https://zakupivli.pro/gov/tenders/ua-2025-02-07-010817-a/lot-a67752bd5f084d6fa7839c33b4ee117f</t>
  </si>
  <si>
    <t>https://zakupivli.pro/gov/tenders/ua-2025-02-07-007901-a</t>
  </si>
  <si>
    <t>https://zakupivli.pro/gov/tenders/ua-2025-02-07-001208-a</t>
  </si>
  <si>
    <t>Ремонт пункту керування диспетчерського центрального ПКДЦ</t>
  </si>
  <si>
    <t>https://zakupivli.pro/gov/tenders/ua-2025-02-10-005542-a</t>
  </si>
  <si>
    <t>Опори СК-105-12 (або еквівалент), Стійки СК-120-15 (або еквівалент) (основна діяльність):Опори СК-105-12 (або еквівалент), Стійки СК-120-15 (або еквівалент) (основна діяльність)</t>
  </si>
  <si>
    <t>Електрична апаратура для комутування та захисту електричних кіл (основна діяльність):ЛОТ2</t>
  </si>
  <si>
    <t>Електрична апаратура для комутування та захисту електричних кіл (основна діяльність):ЛОТ3</t>
  </si>
  <si>
    <t>Панель ЩО-05-1420 (зовнішне електропостачання нежитлового приміщення гр. Лихопой Н.В. в м. Олександрія)</t>
  </si>
  <si>
    <t>https://zakupivli.pro/gov/tenders/ua-2025-02-11-014813-a/lot-1bd3ad2cd8504b62ac0f25b1d3d65110</t>
  </si>
  <si>
    <t>https://zakupivli.pro/gov/tenders/ua-2025-02-11-014703-a/lot-74f1ea1d960c4f238096402c86a9ef27</t>
  </si>
  <si>
    <t>https://zakupivli.pro/gov/tenders/ua-2025-02-11-014703-a/lot-3b27ac22678548a3bedeaf13ff8039f4</t>
  </si>
  <si>
    <t>https://zakupivli.pro/gov/tenders/ua-2025-02-11-014703-a/lot-2b425a3538b34f61abf9d66504fadba9</t>
  </si>
  <si>
    <t>https://zakupivli.pro/gov/tenders/ua-2025-02-11-014703-a/lot-ba32cb5fde3b4a99a211f91c31c3949e</t>
  </si>
  <si>
    <t>https://zakupivli.pro/gov/tenders/ua-2025-02-11-012151-a/lot-1f4d63afd42e4d30a8010bebe549fcab</t>
  </si>
  <si>
    <t>https://zakupivli.pro/gov/tenders/ua-2025-02-12-008425-a</t>
  </si>
  <si>
    <t>Замок навісний бочонок</t>
  </si>
  <si>
    <t>Реконструкція ПЛ-0,4 кВ Л-3 від КТП-74 в с.Тарасівка Бобринецьких ЕМ для зовнішнього електропостачання житлового будинку Романюк Н.В.</t>
  </si>
  <si>
    <t>44830000-7 Мастики, шпаклівки, замазки та розчинники</t>
  </si>
  <si>
    <t>https://zakupivli.pro/gov/tenders/ua-2025-02-13-010243-a</t>
  </si>
  <si>
    <t>https://zakupivli.pro/gov/tenders/ua-2025-02-13-009809-a/lot-563a933143104f4a8f4a9e74b9e920e9</t>
  </si>
  <si>
    <t>https://zakupivli.pro/gov/tenders/ua-2025-02-13-009405-a/lot-33c26c030db143278a55cb7505b56ce9</t>
  </si>
  <si>
    <t>https://zakupivli.pro/gov/tenders/ua-2025-02-13-008334-a</t>
  </si>
  <si>
    <t>https://zakupivli.pro/gov/tenders/ua-2025-02-13-007747-a</t>
  </si>
  <si>
    <t>https://zakupivli.pro/gov/tenders/ua-2025-02-13-004874-a</t>
  </si>
  <si>
    <t>https://zakupivli.pro/gov/tenders/ua-2025-02-13-013204-a</t>
  </si>
  <si>
    <t>Інші завершальні будівельні роботи</t>
  </si>
  <si>
    <t xml:space="preserve">Каболка </t>
  </si>
  <si>
    <t>Індикатор пошкодження LineTroll 111 K</t>
  </si>
  <si>
    <t>https://zakupivli.pro/gov/tenders/ua-2025-02-14-010906-a/lot-93e17c31d80c4bed8bbf8cdcf89249b6</t>
  </si>
  <si>
    <t>https://zakupivli.pro/gov/tenders/ua-2025-02-14-009461-a</t>
  </si>
  <si>
    <t>https://zakupivli.pro/gov/tenders/ua-2025-02-14-008779-a</t>
  </si>
  <si>
    <t>https://zakupivli.pro/gov/tenders/ua-2025-02-14-008026-a</t>
  </si>
  <si>
    <t>https://zakupivli.pro/gov/tenders/ua-2025-02-14-007675-a</t>
  </si>
  <si>
    <t>https://zakupivli.pro/gov/tenders/ua-2025-02-14-007472-a/lot-c8d5d5cc5f4645c4a95504f29a895189</t>
  </si>
  <si>
    <t>https://zakupivli.pro/gov/tenders/ua-2025-02-14-004784-a</t>
  </si>
  <si>
    <t>Будівництво ПЛ,ПЛІ-0,4 кВ Л-3,Л-5 оп.1-24 КТП-1062 в м.Олександрія для зовнішнього електропостачання ОК "Жовтень"</t>
  </si>
  <si>
    <t>Реконструкція ПЛІ-0,4 кВ від КТП-306 для гр. Король І.Ф., по вул. Кременчузька, 34 в смт. Власівка Олександрійського району</t>
  </si>
  <si>
    <t>https://zakupivli.pro/gov/tenders/ua-2025-02-18-000134-a</t>
  </si>
  <si>
    <t>https://zakupivli.pro/gov/tenders/ua-2025-02-18-000121-a</t>
  </si>
  <si>
    <t>закупівлю скасовано</t>
  </si>
  <si>
    <t>Трансформатори струму (пункти 2.1.4. Інвестиційної програми 2025р.):Трансформатори струму (пункти 2.1.4. Інвестиційної програми 2025р.)</t>
  </si>
  <si>
    <t>Термореле цифрове РТ4010.-40...150.ТСМ 50М кріплення рамки 1М</t>
  </si>
  <si>
    <t>Лічильники (інвестиційна програма п.2.1.1, п.2.1.2, п.2.1.3, п.2.2., п.2.1.5):ЛОТ 1 (інвестиційна програма п.2.1.1, п.2.1.2, п.2.1.3, п.2.1.5)</t>
  </si>
  <si>
    <t>Лічильники (інвестиційна програма п.2.1.1, п.2.1.2, п.2.1.3, п.2.2., п.2.1.5):ЛОТ 2 (інвестиційна програма п.2.2.)</t>
  </si>
  <si>
    <t>32350000-1 Частини до аудіо- та відеообладнання</t>
  </si>
  <si>
    <t>https://zakupivli.pro/gov/tenders/ua-2025-02-20-010663-a</t>
  </si>
  <si>
    <t>https://zakupivli.pro/gov/tenders/ua-2025-02-20-008191-a/lot-b4beb872b6e6474d88283380ce450f29</t>
  </si>
  <si>
    <t>https://zakupivli.pro/gov/tenders/ua-2025-02-20-007017-a</t>
  </si>
  <si>
    <t>https://zakupivli.pro/gov/tenders/ua-2025-02-20-002410-a/lot-4d8c32db68af45aa9cf9e1561776df37</t>
  </si>
  <si>
    <t>https://zakupivli.pro/gov/tenders/ua-2025-02-20-002410-a/lot-30d758f496b443a298ed49fde3b279b3</t>
  </si>
  <si>
    <t>https://zakupivli.pro/gov/tenders/ua-2025-02-20-001195-a/lot-0d3368cde5af4256b3fb8ca0e6a2fd32</t>
  </si>
  <si>
    <t>Капітальний ремонт і реставрація</t>
  </si>
  <si>
    <t>Автомобільні акумуляторні батареї (основна діяльність):Автомобільні акумуляторні батареї (основна діяльність)</t>
  </si>
  <si>
    <t>Болт, гайка, шайба</t>
  </si>
  <si>
    <t>https://zakupivli.pro/gov/tenders/ua-2025-02-21-009763-a</t>
  </si>
  <si>
    <t>https://zakupivli.pro/gov/tenders/ua-2025-02-21-008660-a/lot-7d142c426f864b2b8364f606082d47f1</t>
  </si>
  <si>
    <t>https://zakupivli.pro/gov/tenders/ua-2025-02-21-001879-a</t>
  </si>
  <si>
    <t>https://zakupivli.pro/gov/tenders/ua-2025-02-21-001736-a</t>
  </si>
  <si>
    <t>Двигуни та їх частини</t>
  </si>
  <si>
    <t>https://zakupivli.pro/gov/tenders/ua-2025-02-25-013333-a</t>
  </si>
  <si>
    <t>https://zakupivli.pro/gov/tenders/ua-2025-02-25-008377-a</t>
  </si>
  <si>
    <t>https://zakupivli.pro/gov/tenders/ua-2025-02-26-012076-a</t>
  </si>
  <si>
    <t>https://zakupivli.pro/gov/tenders/ua-2025-02-26-011456-a</t>
  </si>
  <si>
    <t>https://zakupivli.pro/gov/tenders/ua-2025-02-26-010814-a</t>
  </si>
  <si>
    <t>https://zakupivli.pro/gov/tenders/ua-2025-02-26-009008-a</t>
  </si>
  <si>
    <t>https://zakupivli.pro/gov/tenders/ua-2025-02-26-008765-a</t>
  </si>
  <si>
    <t>https://zakupivli.pro/gov/tenders/ua-2025-02-26-006375-a</t>
  </si>
  <si>
    <t>Нове будівництво АСДУ Світловодського РЕМ (11 ПС-35кВ, 3 ПС-150кВ, 6 ЦРП) (пункт 3.1 Інвестиційної Програми 2025):Нове будівництво АСДУ Світловодського РЕМ (11 ПС-35кВ, 3 ПС-150кВ, 6 ЦРП) (пункт 3.1 Інвестиційної Програми 2025)</t>
  </si>
  <si>
    <t>Нове будівництво АСДУ ПС 150/35/10кВ (8 ПС-150кВ) (пункт 3.2 Інвестиційної Програми 2025):Нове будівництво АСДУ ПС 150/35/10кВ (8 ПС-150кВ) (пункт 3.2 Інвестиційної Програми 2025)</t>
  </si>
  <si>
    <t>https://zakupivli.pro/gov/tenders/ua-2025-02-27-009761-a/lot-bc2012377fee4754b5af103061ab9e97</t>
  </si>
  <si>
    <t>https://zakupivli.pro/gov/tenders/ua-2025-02-27-000432-a/lot-0d928d09299541788533a61ff4394140</t>
  </si>
  <si>
    <t>https://zakupivli.pro/gov/tenders/ua-2025-03-03-010821-a</t>
  </si>
  <si>
    <t>https://zakupivli.pro/gov/tenders/ua-2025-03-03-010382-a</t>
  </si>
  <si>
    <t>https://zakupivli.pro/gov/tenders/ua-2025-03-04-011644-a</t>
  </si>
  <si>
    <t>Кріпильні деталі (або еквівалент) (основна діяльність):Кріпильні деталі (або еквівалент) (основна діяльність)</t>
  </si>
  <si>
    <t>https://zakupivli.pro/gov/tenders/ua-2025-03-05-003221-a/lot-7ac74d20a64546aa9c2f00b03b7918b9</t>
  </si>
  <si>
    <t>https://zakupivli.pro/gov/tenders/ua-2025-03-05-002451-a</t>
  </si>
  <si>
    <t>35110000-8 Протипожежне, рятувальне та захисне обладнання</t>
  </si>
  <si>
    <t>35120000-1 Системи та пристрої нагляду та охорони</t>
  </si>
  <si>
    <t>https://zakupivli.pro/gov/tenders/ua-2025-03-06-012902-a/lot-c427a5dfa4714ff5bf8f32c912ab5d8b</t>
  </si>
  <si>
    <t>https://zakupivli.pro/gov/tenders/ua-2025-03-06-010281-a</t>
  </si>
  <si>
    <t>Реконструкція ПЛ-0,4кВ Л-1 КТП-51 для зовнішнього електропостачання житлового будинку гр. Березолова І.М. в с. Аджамка, вул. Овражна, 23 Кропивницького району Кіровоградської області</t>
  </si>
  <si>
    <t>https://zakupivli.pro/gov/tenders/ua-2025-03-10-004948-a</t>
  </si>
  <si>
    <t>Продукція, пов'язана з конструкційними матеріалами (основна діяльність):Продукція, пов'язана з конструкційними матеріалами (основна діяльність)</t>
  </si>
  <si>
    <t>Будівництво ПЛІ-0,4 кВ Л-2 від ЩТП-469 для зовнішнього електропостачання житлового будинку з будівельним майданчиком гр. Татаров О. І. по вул. Львівська (кад.№3522587201:51:030:0075), буд.37 в с. Соколівське Кропивницького району</t>
  </si>
  <si>
    <t>https://zakupivli.pro/gov/tenders/ua-2025-03-13-009703-a</t>
  </si>
  <si>
    <t>https://zakupivli.pro/gov/tenders/ua-2025-03-13-007768-a/lot-718bb28a98ec44afa8afcda3a1ae6132</t>
  </si>
  <si>
    <t>https://zakupivli.pro/gov/tenders/ua-2025-03-13-002322-a</t>
  </si>
  <si>
    <t>https://zakupivli.pro/gov/tenders/ua-2025-03-13-002113-a</t>
  </si>
  <si>
    <t>https://zakupivli.pro/gov/tenders/ua-2025-03-13-000096-a</t>
  </si>
  <si>
    <t>Пароніт</t>
  </si>
  <si>
    <t>Послуги з повірки законодавчо регульованих засобів вимірювальної техніки (ЗВТ), калібрування, визначення метрологічних характеристик ЗВТ, та/або випробувального обладнання (ВО)</t>
  </si>
  <si>
    <t>https://zakupivli.pro/gov/tenders/ua-2025-03-14-009710-a/lot-be2b52f381b143eea4f55f685adc6a57</t>
  </si>
  <si>
    <t>https://zakupivli.pro/gov/tenders/ua-2025-03-14-003738-a</t>
  </si>
  <si>
    <t>https://zakupivli.pro/gov/tenders/ua-2025-03-14-000631-a</t>
  </si>
  <si>
    <t>Будівництво ПЛІ-0,4 кВ Л-3 оп.9/1 КТП-154 в с.Хмельове Маловисківських ЕМ для зовнішнього електропостачання абонентської станції мобільного зв'язку ПрАТ "Київстар"</t>
  </si>
  <si>
    <t>Будівництво ПЛ,ПЛІ-0,4 кВ Л-1,Л-3 КТП-234 в с.Підгайці Кропивницьких ЕМ для зовнішнього електропостачання житлового будинку гр. Манюти Н.В. по вул. Тарана, 8</t>
  </si>
  <si>
    <t>https://zakupivli.pro/gov/tenders/ua-2025-03-19-012837-a</t>
  </si>
  <si>
    <t>https://zakupivli.pro/gov/tenders/ua-2025-03-19-012800-a</t>
  </si>
  <si>
    <t>https://zakupivli.pro/gov/tenders/ua-2025-03-19-007714-a/lot-8c517341ff314607bccbe31b72bfd47b</t>
  </si>
  <si>
    <t>Будівництво ПЛ-10 кВ Л-186 на тер.Помічнянської міської ради для зовнішнього електропостачання сонячної електростанції "ГРІН ЕНЕРДЖІ САН 2" ТОВ"ГРІН ЕНЕРДЖІ САН" Кад.№3524084800:02:001:0244 (будівництво)</t>
  </si>
  <si>
    <t>https://zakupivli.pro/gov/tenders/ua-2025-03-20-002481-a</t>
  </si>
  <si>
    <t>54,,71789</t>
  </si>
  <si>
    <t>https://zakupivli.pro/gov/tenders/ua-2025-03-21-011182-a</t>
  </si>
  <si>
    <t>Гравій, пісок, щебінь і наповнювачі (основна діяльність)</t>
  </si>
  <si>
    <t>Будівництво ПЛ-10,ПЛ-0,4 кВ Л-184 КТП-55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</si>
  <si>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>https://zakupivli.pro/gov/tenders/ua-2025-03-24-001110-a</t>
  </si>
  <si>
    <t>тонни</t>
  </si>
  <si>
    <t>https://zakupivli.pro/gov/tenders/ua-2025-03-24-001051-a</t>
  </si>
  <si>
    <t>https://zakupivli.pro/gov/tenders/ua-2025-03-24-000961-a</t>
  </si>
  <si>
    <t>https://zakupivli.pro/gov/tenders/ua-2025-03-24-000505-a</t>
  </si>
  <si>
    <t>21.03ю2025</t>
  </si>
  <si>
    <t>Прилади для вимірювання величин (основна діяльність)</t>
  </si>
  <si>
    <t>https://zakupivli.pro/gov/tenders/ua-2025-03-24-012151-a/lot-e410f9495fd94b3aa9151c5090bdfd0c</t>
  </si>
  <si>
    <t>UA-2025-03-24-012151-a</t>
  </si>
  <si>
    <t>Технічне переоснащення  ПЛ-10кВ Л-125 ПС "Хмельове"-35/10 кВ ком. № 10 - оп.41 для зовнішнього електропостачання нового будівництва сонячної електричної станції "СЕС Хмельове" ТОВ"ГРІН ЕНЕРДЖІ САН" на території Смолінської селищної ради Новоукраїнського району Кіровоградської області</t>
  </si>
  <si>
    <t>Вентиляційне обладнання (основна діяльність):Вентиляційне обладнання (основна діяльність)</t>
  </si>
  <si>
    <t>Будівництво ПЛІ-0,4 кВ Л-7 КТП-754  в с. Липове Кропивницьких ЕМ для зовнішнього електропостачання житлового будинку гр. Єсько В.В. по вул. Липова, 4</t>
  </si>
  <si>
    <t>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2025):Реконструкція кабельної вставки ПЛ-10кВ Л-118 від ПС-150/35/10кВ “Новоукраїнська” між оп. №34 - №35 (кабельна вставка під залізницею) в м. Новоукраїнка (Новоукраїнські ЕМ) (пункт 1.2.3.1.2 Інвестиційної Програми 2025)</t>
  </si>
  <si>
    <t>https://zakupivli.pro/gov/tenders/ua-2025-03-31-003187-a</t>
  </si>
  <si>
    <t>https://zakupivli.pro/gov/tenders/ua-2025-03-28-000686-a</t>
  </si>
  <si>
    <t>https://zakupivli.pro/gov/tenders/ua-2025-03-27-007442-a/lot-cf460c0176b34ffb81814b741250f1bb</t>
  </si>
  <si>
    <t>https://zakupivli.pro/gov/tenders/ua-2025-03-27-003821-a</t>
  </si>
  <si>
    <t>https://zakupivli.pro/gov/tenders/ua-2025-03-25-007819-a/lot-d029fc1166bb43dfbce5b3417de00213</t>
  </si>
  <si>
    <t>https://zakupivli.pro/gov/tenders/ua-2025-03-25-003266-a/lot-90fd47f16ff343cb81f9b845d1569a1c</t>
  </si>
  <si>
    <t>https://zakupivli.pro/gov/tenders/ua-2025-03-25-002632-a/lot-080978ce6735455d94f514629190d47c</t>
  </si>
  <si>
    <t xml:space="preserve">Капітальний  ремонт адміністративної  база  ЕМ  по  вул. Заводська,  2а, м. Олександрія, Олександрійських ЕМ (заміна дверей, водовідведення) </t>
  </si>
  <si>
    <t>Капітальний ремонт будівлі котельні (кімната для відряджених) по вул. Заводська, 2а, м. Олександрія, Олександрійських ЕМ (заміна дверей)</t>
  </si>
  <si>
    <t>Технічне переоснащення лінійної комірки КРН-ІІІ-10 (№14) на 2С-10 кВ ВРП-10 кВ ПС "Новопавлівка"-35/10 кВ для зовнішнього електропостачання  сонячної електростанції "ГРІН ЕНЕРДЖІ САН 1" ТОВ"ГРІН ЕНЕРДЖІ САН" на території Помічнянської  міської ради Кад. №3524084800:02:001:0243</t>
  </si>
  <si>
    <t>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(приєднання):Будівництво ПЛ-10 кВ Л-186 на території Помічнянської міської ради для зовнішнього електропостачання сонячної електростанції "ГРІН ЕНЕРДЖІ САН 2" ТОВ "ГРІН ЕНЕРДЖІ САН" Кад.№3524084800:02:001:0244 (повна заміна) (із використанням матеріалів підрядника) (приєднання)</t>
  </si>
  <si>
    <t>https://zakupivli.pro/gov/tenders/ua-2025-04-03-005470-a</t>
  </si>
  <si>
    <t>https://zakupivli.pro/gov/tenders/ua-2025-04-03-005195-a</t>
  </si>
  <si>
    <t>https://zakupivli.pro/gov/tenders/ua-2025-04-03-000378-a</t>
  </si>
  <si>
    <t>https://zakupivli.pro/gov/tenders/ua-2025-04-01-011215-a/lot-0f088b511d4145e886ac9bbccd57dd61</t>
  </si>
  <si>
    <t xml:space="preserve"> 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</t>
  </si>
  <si>
    <t>Реконструкція ПЛ-0,4 кВ Л-1 від КТП-183 до оп.41 в с.Ізмайлівка Олександрійських ЕМ для зовнішнього електропостачання житлового будинку гр.Баранова Ю.М.</t>
  </si>
  <si>
    <t>Реконструкція ЗТП-П-12 в селищі Смоліне для зовнішнього електропостачання продовольчого магазину ТОВ "Вересень плюс"  по вул. Казакова (Маловисківських ЕМ)</t>
  </si>
  <si>
    <t>Технічне переоснащення КЛ-10кВ Л-126 до оп.1 від ком.9 ПС «Добровеличківка»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</si>
  <si>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Технічне переоснащення ПС «Добровеличківська»-35/10кВ для зовнішнього електропостачання сонячної електростанції "ГРІНН ЕНЕРДЖІ" ТОВ "ГРІНН ЕНЕРДЖІ" на території Добровеличківської селищної ради  кад. №3521755100:02:000:8583 Новоукраїнського району</t>
  </si>
  <si>
    <t>Будівництво ПЛІ-0,4 кВ Л-3 від КТП-100/У в сел.Устинівка Долинських ЕМ для зовнішнього електропостачання нежитлового приміщення ТОВ «Агробізнес 2025»</t>
  </si>
  <si>
    <t>Технічне переоснащення лінійної ком.№10 Л-125 ПС ″Хмельове″-35/10 кВ для зовнішнього електропостачання сонячної електричної станції "Сонячний хміль" ТОВ "ГРІН ЕНЕРДЖІ САН" на території Смолінської селищної ради кад.№3523186800:02:000:0182 Новоукраїнського району Кіровоградської області</t>
  </si>
  <si>
    <t>https://zakupivli.pro/gov/tenders/ua-2025-04-07-011371-a</t>
  </si>
  <si>
    <t>https://zakupivli.pro/gov/tenders/ua-2025-04-07-011210-a</t>
  </si>
  <si>
    <t>https://zakupivli.pro/gov/tenders/ua-2025-04-07-011056-a</t>
  </si>
  <si>
    <t>https://zakupivli.pro/gov/tenders/ua-2025-04-07-010912-a</t>
  </si>
  <si>
    <t>https://zakupivli.pro/gov/tenders/ua-2025-04-07-006839-a</t>
  </si>
  <si>
    <t>https://zakupivli.pro/gov/tenders/ua-2025-04-07-006636-a</t>
  </si>
  <si>
    <t>https://zakupivli.pro/gov/tenders/ua-2025-04-07-000293-a</t>
  </si>
  <si>
    <t xml:space="preserve"> 45231000-5 Будівництво трубопроводів, ліній зв’язку та електропередач</t>
  </si>
  <si>
    <t xml:space="preserve"> 42520000-7 Вентиляційне обладнання</t>
  </si>
  <si>
    <t xml:space="preserve"> 45310000-3 Електромонтажні роботи</t>
  </si>
  <si>
    <t xml:space="preserve">Будівництво ПЛ,ПЛІ-0,4 кВ А-2,А-3 оп.37-74 КТП-535 в с.Захарівка Світловодських ЕМ для зовнішнього електропостачання домоволодіння Бузейніков М.Г. </t>
  </si>
  <si>
    <t xml:space="preserve">38340000-0 Прилади для вимірювання величин </t>
  </si>
  <si>
    <t xml:space="preserve"> Будівництво ПЛ-10 кВ Л-184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</si>
  <si>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 Будівництво  ЩТП-66 в с.Помічна Новоукраїнських ЕМ для зовнішнього електропостачання житлового будинку гр. Зайченко М.О. по вул. Зелена, 14 Новоукраїнського району</t>
  </si>
  <si>
    <t xml:space="preserve">45231000-5 Будівництво трубопроводів, ліній зв’язку та електропередач </t>
  </si>
  <si>
    <t xml:space="preserve">14210000-6 Гравій, пісок, щебінь і наповнювачі </t>
  </si>
  <si>
    <t xml:space="preserve"> Ремонт елегазового вимикача  LTB-170 "категорії Б" ПС 150/35/10 кВ ПТО</t>
  </si>
  <si>
    <t xml:space="preserve"> Штанга оперативна ізольована, захисний апарат ПЛЗ (основна діяльність):Штанга оперативна ізольована, захисний апарат ПЛЗ (основна діяльність)</t>
  </si>
  <si>
    <t xml:space="preserve">71630000-3 Послуги з технічного огляду та випробовувань </t>
  </si>
  <si>
    <t xml:space="preserve">19710000-6 Синтетичний каучук </t>
  </si>
  <si>
    <t xml:space="preserve"> Елементи електричних схем (основна діяльність)
:Елементи електричних схем (основна діяльність)</t>
  </si>
  <si>
    <t xml:space="preserve"> Капітальний ремонт будівлі складу Новоархангельських ЕМ по вул. Котляревського, 67 в смт Новоархангельськ, Кіровоградської обл. (Улаштування покрівлі з металопрофілю)</t>
  </si>
  <si>
    <t xml:space="preserve"> Капітальний ремонт будівлі контори смт Новоархангельськ, вул. Котляревського, 67, Новоархангельські ЕМ (заміна дверей, вікон)</t>
  </si>
  <si>
    <t xml:space="preserve">44140000-3 Продукція, пов’язана з конструкційними матеріалами </t>
  </si>
  <si>
    <t xml:space="preserve">31680000-6 Електричне приладдя та супутні товари до електричного обладнання </t>
  </si>
  <si>
    <t xml:space="preserve">31320000-5 Електророзподільні кабелі </t>
  </si>
  <si>
    <t xml:space="preserve"> Будівництво ПЛЗ-10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</si>
  <si>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Електрична апаратура для комутування та захисту електричних кіл (або еквівалент) (основна діяльність):Електрична апаратура для комутування та захисту електричних кіл (або еквівалент) (основна діяльність)</t>
  </si>
  <si>
    <t xml:space="preserve"> Будівництво ПЛ-10 кВ Л-154 ПС «Митрофанівка»-35/10 кВ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</si>
  <si>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 Будівництво ЩТП-425 в с.Вершино-Кам'янка Новгородківських ЕМ для зовнішнього електропостачання житлового будинку гр. Процюк О. А. по вул. Центральна, 79</t>
  </si>
  <si>
    <t xml:space="preserve">31210000-1 Електрична апаратура для комутування та захисту електричних кіл </t>
  </si>
  <si>
    <t xml:space="preserve">45310000-3 Електромонтажні роботи </t>
  </si>
  <si>
    <t xml:space="preserve"> Гравій, пісок, щебінь і наповнювачі (основна діяльність):Гравій, пісок, щебінь і наповнювачі (основна діяльність)</t>
  </si>
  <si>
    <t xml:space="preserve"> Будівництво ПЛІ-0,4 кВ Л-4 оп.№1 - оп.№4  КТП-420 ПНВМП фірма "ІНКОПМАРК" по вул. Велика Перспективна (між будинками №17 та №19) в  м. Кропивницький</t>
  </si>
  <si>
    <t xml:space="preserve">31720000-9 Електромеханічне обладнання </t>
  </si>
  <si>
    <t>Електронне обладнання</t>
  </si>
  <si>
    <t>https://zakupivli.pro/gov/tenders/ua-2025-04-08-003191-a</t>
  </si>
  <si>
    <t>Будівництво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</si>
  <si>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Будівництво 2ПЛІ-0,4 кВ КТП-450, ЩТП-38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</si>
  <si>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</si>
  <si>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Технічне переоснащення ПЛІ-0,4 кВ від КТП-450 для зовнішнього електропостачання будівлі Комунального некомерційного підприємства "Центра екстреної  медичної допомоги та медицини катастроф у Кіровоградській області Кіровоградської обласної ради", КНП "ЦЕМД та МК у Кіровоградській області КОР" по пров. Лікарняному, буд.1 в м. Новоукраїнка</t>
  </si>
  <si>
    <t>https://zakupivli.pro/gov/tenders/ua-2025-04-09-008129-a</t>
  </si>
  <si>
    <t>https://zakupivli.pro/gov/tenders/ua-2025-04-09-007809-a</t>
  </si>
  <si>
    <t>https://zakupivli.pro/gov/tenders/ua-2025-04-09-007528-a</t>
  </si>
  <si>
    <t>https://zakupivli.pro/gov/tenders/ua-2025-04-09-005554-a</t>
  </si>
  <si>
    <t>Прилади для вимірювання величин (основна діяльність):Прилади для вимірювання величин (основна діяльність)</t>
  </si>
  <si>
    <t>https://zakupivli.pro/gov/tenders/ua-2025-04-10-002695-a/lot-b3f191b3dc114ff1aa834120dc268e21</t>
  </si>
  <si>
    <t xml:space="preserve"> Телекомунікаційні кабелі та обладнання</t>
  </si>
  <si>
    <t xml:space="preserve"> Комутатор мережевий</t>
  </si>
  <si>
    <t xml:space="preserve"> Протипожежне, рятувальне та захисне обладнання (основна діяльність):Протипожежне, рятувальне та захисне обладнання (основна діяльність)</t>
  </si>
  <si>
    <t xml:space="preserve"> Будівництво ПЛІ-0,4 кВ Л-2 оп.4-4/4 від КТП-39 для зовнішнього електропостачання житлового будинку гр. Павленко Н. О. по вул. Мира, 59-А в с. Покровське Кропивницького району</t>
  </si>
  <si>
    <t xml:space="preserve">44530000-4 Кріпильні деталі </t>
  </si>
  <si>
    <t xml:space="preserve"> Капітальний ремонт і реставрація</t>
  </si>
  <si>
    <t xml:space="preserve"> Будівництво ПЛІ-0,4кВ від ТП-431  в с. Високі Байраки для зовнішнього електропостачання абонентської станції мобільного зв'язку ПрАТ  "ВФ Україна" (Кропивницькі ЕМ)</t>
  </si>
  <si>
    <t xml:space="preserve"> Інші завершальні будівельні роботи</t>
  </si>
  <si>
    <t xml:space="preserve">34310000-3 Двигуни та їх частини </t>
  </si>
  <si>
    <t xml:space="preserve"> Впровадження програмного комплексу "АСТОР 8" (пункт 4.3 проекту Інвестиційної Програми 2025)</t>
  </si>
  <si>
    <t xml:space="preserve"> Відновлення асфальтобетонного покриття після ремонту КЛ 0,4-10 кВ</t>
  </si>
  <si>
    <t xml:space="preserve">31440000-2 Акумуляторні батареї </t>
  </si>
  <si>
    <t xml:space="preserve"> Частини до аудіо-та відеообладнання (основна діяльність):Частини до аудіо-та відеообладнання (основна діяльність)</t>
  </si>
  <si>
    <t xml:space="preserve">38550000-5 Лічильники </t>
  </si>
  <si>
    <t xml:space="preserve">31220000-4 Елементи електричних схем </t>
  </si>
  <si>
    <t xml:space="preserve">31170000-8 Трансформатори </t>
  </si>
  <si>
    <t xml:space="preserve"> Ремонт приладів захисту від ОЗЗ на землю "АЛЬТРА" ПС 150/35/10 кВ "Південно-Східна"</t>
  </si>
  <si>
    <t>Двері металопластикові, двері металеві, вікна металопластикові (Ремонтна програма)</t>
  </si>
  <si>
    <t>https://zakupivli.pro/gov/tenders/ua-2025-04-14-002092-a</t>
  </si>
  <si>
    <t>Автоматичні вимикачі (приєднання, ремонтна програма):Автоматичні вимикачі (приєднання, ремонтна програма)</t>
  </si>
  <si>
    <t xml:space="preserve">Реконструкція АСДУ Кіровоградського міського РЕМ (6 ПС-35кВ, 5 ПС-150кВ, 14 ЦРП) (перехідний захід 2025-2026) (пункт 3.3 Інвестиційної Програми 2025)
:Реконструкція АСДУ Кіровоградського міського РЕМ (6 ПС-35кВ, 5 ПС-150кВ, 14 ЦРП) (перехідний захід 2025-2026) (пункт 3.3 Інвестиційної Програми 2025)
</t>
  </si>
  <si>
    <t>Ремонтна програма, заходи з приєднання</t>
  </si>
  <si>
    <t>https://zakupivli.pro/gov/tenders/ua-2025-04-15-012874-a/lot-037bfe7693d2404097b959e850de27f4</t>
  </si>
  <si>
    <t>https://zakupivli.pro/gov/tenders/ua-2025-04-15-012229-a/lot-6b3747526fcb4336a7a087d1d3302ae7</t>
  </si>
  <si>
    <t>https://zakupivli.pro/gov/tenders/ua-2025-04-15-002650-a</t>
  </si>
  <si>
    <t>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(приєднання):Будівництво 2КТПММ-840 в м. Кропивницький для зовнішнього електропостачання багатоквартирного житлового будинку ТОВ "СУЗІР'Я СКАЙ" вул. Степана Чобану, 2-А (із використанням матеріалів підрядника) (приєднання)</t>
  </si>
  <si>
    <t>https://zakupivli.pro/gov/tenders/ua-2025-04-17-000408-a/lot-19cd55c591204a4d97054bc0f733b073</t>
  </si>
  <si>
    <t>Технічне переоснащення ЗТП-29 в м. Кропивницький для зовнішнього електропостачання нежитлового приміщення  ТОВ "СОКОЛІВСЬКИЙ М'ЯСОКОМБІНАТ" по вул. Шульгіних 39/4</t>
  </si>
  <si>
    <t>https://zakupivli.pro/gov/tenders/ua-2025-04-17-010179-a</t>
  </si>
  <si>
    <t>https://zakupivli.pro/gov/tenders/ua-2025-04-18-008450-a/lot-e218fb7fa3bb4b34b9c47b7be8f9531c</t>
  </si>
  <si>
    <t>Реконструкція кабельної вставки ПЛ-10кВ Л-120 від ПС-150/35/10кВ “Новоукраїнська” між оп. №35/1 - №36/1 (кабельна вставка під залізницею) в м. Новоукраїнка (Новоукраїнські ЕМ) (пункт 1.2.3.1.3 Інвестиційної Програми 2025):Реконструкція кабельної вставки ПЛ-10кВ Л-120 від ПС-1503510кВ “Новоукраїнська” між оп. №351 - №361 (кабельна вставка під залізницею) в м. Новоукраїнка (Новоукраїнські ЕМ) (пункт 1.2.3.1.3 Інвестиційної Програми 2025)</t>
  </si>
  <si>
    <t>https://zakupivli.pro/gov/tenders/ua-2025-04-18-008599-a/lot-d1930e606bf14e32bb19439d60d5eb4c</t>
  </si>
  <si>
    <t>https://zakupivli.pro/gov/tenders/ua-2025-04-23-000184-a</t>
  </si>
  <si>
    <t>Капітальний ремонт будівлі РВБ та гаражу на 8 боксів (приміщення ГРЕ) Добровеличківського ЕМ по вул. Європейська, 2а, смт Добровеличківка, Кіровоградської обл. (ремонтна програма)</t>
  </si>
  <si>
    <t xml:space="preserve"> Апаратура для запису та відтворення аудіо- та відеоматеріалу (основна діяльність):Апаратура для запису та відтворення аудіо- та відеоматеріалу (основна діяльність)</t>
  </si>
  <si>
    <t xml:space="preserve">39540000-9 Вироби різні з канату, мотузки, шпагату та сітки </t>
  </si>
  <si>
    <t xml:space="preserve"> Будівництво ПЛІ-0,4 кВ від ЩТП-50/В в сел. Вільшанка Голованівського району Кіровоградської області</t>
  </si>
  <si>
    <t>Будівництво ПЛІ-0,4 кВ Л-20 ТП-756 оп.№18-33 в м. Кропивницький для зовнішнього електропостачання житлового будинку гр. Животова С.М. по вул. Степова, буд. 16 в с-ще Нове</t>
  </si>
  <si>
    <t>Будівництво ПЛІ-0,4 кВ від КТП-78 в сел.Петрове для електропостачання ж/б з будівельним майданчиком гр.Солодовнікова Г.О.</t>
  </si>
  <si>
    <t>https://zakupivli.pro/gov/tenders/ua-2025-04-30-002643-a</t>
  </si>
  <si>
    <t>https://zakupivli.pro/gov/tenders/ua-2025-04-30-002296-a</t>
  </si>
  <si>
    <t>Телекомунікаційні кабелі та обладнання</t>
  </si>
  <si>
    <t>https://zakupivli.pro/gov/tenders/ua-2025-05-01-001961-a</t>
  </si>
  <si>
    <t>Будівництво ПЛ-6 кВ від оп.№9 ПЛ-6 кВ Ф-605 для зовнішнього електропостачання будівлі профілакторію №2 ФОП Рудич Л.М., вул. Городоцька, буд. 77, м. Світловодськ</t>
  </si>
  <si>
    <t>https://zakupivli.pro/gov/tenders/ua-2025-05-02-003008-a</t>
  </si>
  <si>
    <t xml:space="preserve">45450000-6 Інші завершальні будівельні роботи </t>
  </si>
  <si>
    <t xml:space="preserve"> Вироби різні з канату, мотузки, шпагату та сітки (основна діяльність):Вироби різні з канату, мотузки, шпагату та сітки (основна діяльність)</t>
  </si>
  <si>
    <t xml:space="preserve"> Капітальний ремонт реєстраторів аварійних подій "РЕКОН-07БС"</t>
  </si>
  <si>
    <t xml:space="preserve"> Будівництво ЩТП-74 в с.Тарасівка Бобринецьких ЕМ для зовнішнього електропостачання житлового будинку Романюк Н.В.</t>
  </si>
  <si>
    <t xml:space="preserve"> Будівництво ПЛЗ-10 кВ Л-89 до ЩТП-384 в с. Новопетрівка Кропивницьких ЕМ для зовнішнього електропостачання нежитлової будівлі з будівельним майданчиком гр. Смоляр А. М.</t>
  </si>
  <si>
    <t xml:space="preserve"> Світильники та освітлювальна арматура (основна діяльність):Світильники та освітлювальна арматура (основна діяльність)</t>
  </si>
  <si>
    <t xml:space="preserve"> Мастики, шпаклівки, замазки та розчинники (або еквівалент) (основна діяльність):Мастики, шпаклівки, замазки та розчинники (або еквівалент) (основна діяльність)</t>
  </si>
  <si>
    <t xml:space="preserve">44520000-1 Замки, ключі та петлі </t>
  </si>
  <si>
    <t xml:space="preserve"> Телекомунікаційні кабелі та обладнання (основна діяльність):Телекомунікаційні кабелі та обладнання (основна діяльність)</t>
  </si>
  <si>
    <t xml:space="preserve"> Електрична апаратура для комутування та захисту електричних кіл (основна діяльність):ЛОТ4</t>
  </si>
  <si>
    <t xml:space="preserve"> Електрична апаратура для комутування та захисту електричних кіл (основна діяльність):ЛОТ1</t>
  </si>
  <si>
    <t xml:space="preserve">44210000-5 Конструкції та їх частини </t>
  </si>
  <si>
    <t xml:space="preserve">45453000-7 Капітальний ремонт і реставрація </t>
  </si>
  <si>
    <t xml:space="preserve"> Капітальний ремонт адміністративної будівлі м. Мала Виска по Новомиргородському шосе, 3, Маловисковські ЕМ  (роздягальня)</t>
  </si>
  <si>
    <t xml:space="preserve"> Технічне переоснащення лінійних комірки №18 1СШ-6кВ ЦРП-7 та комірки №14 2СШ-6кВ ЦРП-7 в м.Кропивницький для зовнішнього електропостачання багатоквартирного житлового будинку ТОВ"СУЗІР'Я СКАЙ"  вул. Степана Чобану, 2-А</t>
  </si>
  <si>
    <t xml:space="preserve"> Відеокамери та відеореєстратори (основна діяльність).:Відеокамери та відеореєстратори (основна діяльність).</t>
  </si>
  <si>
    <t xml:space="preserve">32550000-3 Телефонне обладнання </t>
  </si>
  <si>
    <t xml:space="preserve">24910000-6 Клеї </t>
  </si>
  <si>
    <t xml:space="preserve"> Шини для транспортних засобів (Основна діяльність)
:Шини для транспортних засобів (Основна діяльність)</t>
  </si>
  <si>
    <t>Капітальний ремонт будівлі сервісного центру ( ремонт системи пожежогасіння В2, паркінг ) по вул. Велика Перспективна, 78 м. Кропивницький.</t>
  </si>
  <si>
    <t>Капітальний ремонт будівлі сервісного центру ( ремонт системи подачі води В1, встановлення додаткових засувок ) по вул. Велика Перспективна, 78 м. Кропивницький</t>
  </si>
  <si>
    <t>Капітальний ремонт будівлі ЗТП-1221 по вул.Свердлова, смт. Пантаївка, Олександрійського р-ну,  Кіровоградської обл.  (Улаштування покрівлі з металопрофілю, вимощення)</t>
  </si>
  <si>
    <t>Капітальний  ремонт будівлі ЗТП-1116 по вул. Нагорна, м. Олександрія, Кіровоградської обл. (Улаштування покрівлі з металопрофілю, вимощення). Ремонтні роботи</t>
  </si>
  <si>
    <t>Капітальний ремонт будівлі ЗТП-1222 по вул. Шкільна, смт Пантаївка, Олександрійського р-ну,  Кіровоградської обл. (Улаштування покрівлі з металопрофілю, вимощення) Ремонтні роботи</t>
  </si>
  <si>
    <t>Капітальний  ремонт будівлі ЗТП-1117 по вул. 8-го Березня, м. Олександрія, Кіровоградської обл. (Улаштування покрівлі з металопрофілю, вимощення). Ремонтні роботи.</t>
  </si>
  <si>
    <t>Капітальний  ремонт будівлі ЗТП-1122 по вул. Говорова, м. Олександрія, Кіровоградської обл. (Улаштування покрівлі з металопрофілю, вимощення). Ремонтні роботи.</t>
  </si>
  <si>
    <t>Технічне переоснащення ПЛ-0,4 кВ від КТП-78 в с. Обознівка Кропивницьких ЕМ для зовнішнього електропостачання житлового будинку гр. Довгокер І.М. по вул. Світанкова, буд. 35</t>
  </si>
  <si>
    <t>Будівництво ПЛ, ПЛІ-0,4 кВ Л-1, Л-4 від КТП-78 в с. Обознівка Кропивницьких ЕМ для зовнішнього електропостачання житлового будинку гр. Довгокер І.М. по вул. Світанкова, буд. 35</t>
  </si>
  <si>
    <t>https://zakupivli.pro/gov/tenders/ua-2025-05-06-012412-a</t>
  </si>
  <si>
    <t>https://zakupivli.pro/gov/tenders/ua-2025-05-06-012147-a</t>
  </si>
  <si>
    <t>https://zakupivli.pro/gov/tenders/ua-2025-05-06-011060-a</t>
  </si>
  <si>
    <t>https://zakupivli.pro/gov/tenders/ua-2025-05-06-010641-a</t>
  </si>
  <si>
    <t>https://zakupivli.pro/gov/tenders/ua-2025-05-06-010317-a</t>
  </si>
  <si>
    <t>https://zakupivli.pro/gov/tenders/ua-2025-05-06-009792-a</t>
  </si>
  <si>
    <t>https://zakupivli.pro/gov/tenders/ua-2025-05-06-009789-a</t>
  </si>
  <si>
    <t>https://zakupivli.pro/gov/tenders/ua-2025-05-06-008012-a</t>
  </si>
  <si>
    <t>https://zakupivli.pro/gov/tenders/ua-2025-05-06-007587-a</t>
  </si>
  <si>
    <t>Капітальний ремонт лінійного посту, контори Петрівськіх ЕМ за адресою с.Петрове, вул.Святкова, 57 (аварійне підсилення несучих конструкцій)</t>
  </si>
  <si>
    <t>https://zakupivli.pro/gov/tenders/ua-2025-05-07-007781-a</t>
  </si>
  <si>
    <t>Будівництво ЩТП-144 в с.Новий Стародуб для зовнішнього електропостачання ж/б Ціціми О.М(приєднання)</t>
  </si>
  <si>
    <t>Реконструкція ПЛ-0,4 кВ Л-3 КТП-147 в с.Новий Стародуб для зовнішнього електропостачання ж/б Ціціми О.М.</t>
  </si>
  <si>
    <t>Будівництво ПЛ-10 кВ Л-132 в с.Новий Стародуб для зовнішнього електропостачання ж/б Ціціми О.М.</t>
  </si>
  <si>
    <t>Реконструкція ПЛ-0,4кВ від КТП-438 в м. Кропивницький для зовнішнього електропостачання житлового будинку гр. Мартишевської П.О. по вул. Лицарів зимового походу, 12</t>
  </si>
  <si>
    <t>https://zakupivli.pro/gov/tenders/ua-2025-05-08-001478-a</t>
  </si>
  <si>
    <t>https://zakupivli.pro/gov/tenders/ua-2025-05-08-001289-a</t>
  </si>
  <si>
    <t>https://zakupivli.pro/gov/tenders/ua-2025-05-08-001179-a</t>
  </si>
  <si>
    <t>https://zakupivli.pro/gov/tenders/ua-2025-05-08-001145-a</t>
  </si>
  <si>
    <t xml:space="preserve">31530000-0 Частини до світильників та освітлювального обладнання </t>
  </si>
  <si>
    <t xml:space="preserve">50110000-9 Послуги з ремонту і технічного обслуговування мототранспортних засобів і супутнього обладнання </t>
  </si>
  <si>
    <t xml:space="preserve"> Будівництво ПЛІ-0,4кВ Л-4 від оп.№1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</si>
  <si>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 xml:space="preserve"> Будівництво ПЛ, ПЛІ-0,4кВ Л-1,Л-4 від КТП-1308 на території Звенигородської с/р Олександрійських ЕМ для зовнішнього електропостачання комплексу будівель з будівельним майданчиком Бірюкової К.А.</t>
  </si>
  <si>
    <t>Капітальний ремонт: Розчистка трас охоронної зони на ділянках повітряної лінії 10 кВ Л-153 Олександрійський район Кіровоградська область</t>
  </si>
  <si>
    <t>https://zakupivli.pro/gov/tenders/ua-2025-05-09-011607-a</t>
  </si>
  <si>
    <t>Будівництво ПЛІ-0,4кВ Л-1 від ЩТП-14 в с. Аджамка для зовнішнього електропостачання житлового будинку гр. Маленко О.О. по вул. Шевченка, 24 Кропивницького району(Приєднання)</t>
  </si>
  <si>
    <t>Будівництво ЩТП-14 в с. Аджамка для зовнішнього електропостачання житлового будинку гр. Маленко О.О. по вул. Шевченка, 24 Кропивницького району</t>
  </si>
  <si>
    <t>Будівництво ПЛІ-0,4 кВ ТП-209 Л-19 оп.№1-14/1  для зовнішнього електропостачання житлового будинку гр. Жиминюк Л.О. по вул. Юрія Краснокутського, буд. 1-И в м. Кропивницький</t>
  </si>
  <si>
    <t>https://zakupivli.pro/gov/tenders/ua-2025-05-12-011976-a</t>
  </si>
  <si>
    <t>https://zakupivli.pro/gov/tenders/ua-2025-05-12-011885-a</t>
  </si>
  <si>
    <t>https://zakupivli.pro/gov/tenders/ua-2025-05-12-008899-a</t>
  </si>
  <si>
    <t>Замки, ключі та петлі (основна діяльність):ЛОТ 1</t>
  </si>
  <si>
    <t>Замки, ключі та петлі (основна діяльність):ЛОТ 2</t>
  </si>
  <si>
    <t>https://zakupivli.pro/gov/tenders/ua-2025-05-13-002429-a/lot-0a149ea944924aba91b2f8156e2dd006</t>
  </si>
  <si>
    <t>https://zakupivli.pro/gov/tenders/ua-2025-05-13-002429-a/lot-58b8102ff3034429b3bc418a46aaca85</t>
  </si>
  <si>
    <t xml:space="preserve">Будівництво ПЛІ-0,4кВ Л-9 оп.2-14 ТП-542 в м. Кропивницький для зовнішнього електропостачання комплексу будівель ТОВ "Магазин №117 Лелеківський" по вул. Холодноярська, буд. 198 (приєднання) </t>
  </si>
  <si>
    <t>Будівництво KJI-0,4 кB Л-8 TП-532 для зовнішнього електропостачання мийки самообслуговування ТОВ "АВТОМИЙСАМЦЕНТР" по просп. Інженерів, 21 в м. Кропивницький</t>
  </si>
  <si>
    <t>Реконструкція ЗТП-532 для зовнішнього електропостачання мийки самообслуговування ТОВ "АВТОМИЙСАМЦЕНТР" по просп. Інженерів, 21 в м. Кропивницький</t>
  </si>
  <si>
    <t>https://zakupivli.pro/gov/tenders/ua-2025-05-16-000275-a</t>
  </si>
  <si>
    <t>https://zakupivli.pro/gov/tenders/ua-2025-05-16-000256-a</t>
  </si>
  <si>
    <t>https://zakupivli.pro/gov/tenders/ua-2025-05-16-000205-a</t>
  </si>
  <si>
    <t>Капітальний ремонт будівлі адміністративної (заміна віконних склопакетів диспетчерського пункту ОДС, каб.213) за адресою вул. Андріївська, 84, м. Кропивницький (Ремонтна програма)</t>
  </si>
  <si>
    <t>https://zakupivli.pro/gov/tenders/ua-2025-05-19-012608-a</t>
  </si>
  <si>
    <t>Блок стабілізатора АВР СТ (ремонтна програма):Блок стабілізатора АВР СТ (ремонтна програма)</t>
  </si>
  <si>
    <t>Будівництво ПЛЗ-10 кВ Л-89 до ЩТП-380 для зовнішнього електропостачання житлового будинку гр. Осадча Н.Г. по вул. Кавказька, буд. 14 в с. Черняхівка Кропивницького району</t>
  </si>
  <si>
    <t>Будівництво ЩТП-380 для зовнішнього електропостачання житлового будинку гр. Осадча Н.Г. по вул. Кавказька, буд. 14 в с. Черняхівка Кропивницького району( приєднання)</t>
  </si>
  <si>
    <t>https://zakupivli.pro/gov/tenders/ua-2025-05-20-009372-a/lot-a2407ef306b440eb8a6028369464803b</t>
  </si>
  <si>
    <t>https://zakupivli.pro/gov/tenders/ua-2025-05-20-001567-a</t>
  </si>
  <si>
    <t>https://zakupivli.pro/gov/tenders/ua-2025-05-20-001540-a</t>
  </si>
  <si>
    <t>Мережеве обладнання (основна діяльність):Мережеве обладнання (основна діяльність)</t>
  </si>
  <si>
    <t>https://zakupivli.pro/gov/tenders/ua-2025-05-21-010260-a/lot-f9a5b4b4f14c40dca57b09386b3c8ffe</t>
  </si>
  <si>
    <t>Будівництво ПЛЗ-10кВ Л-1 оп.113, 113/1-113/4  в с. Соколівське для зовнішнього електропостачання нежитлового приміщення гр. Кириченка П.О. кад.№3522587200:02:000:5142 (приєднання)</t>
  </si>
  <si>
    <t>https://zakupivli.pro/gov/tenders/ua-2025-05-22-003797-a</t>
  </si>
  <si>
    <t>Будівництво ПЛІ-0,4 кВ від КТП-423 в м.Новоукраїнка для зовнішнього електропостачання абонентської станції мобільного зв’язку ПрАТ «Київстар» по вул.Зразкова (Комарова),1а</t>
  </si>
  <si>
    <t>https://zakupivli.pro/gov/tenders/ua-2025-05-23-009263-a</t>
  </si>
  <si>
    <t>Ремонт КПП трактора Т-150 (ремонтна програма)</t>
  </si>
  <si>
    <t>https://zakupivli.pro/gov/tenders/ua-2025-05-26-004827-a</t>
  </si>
  <si>
    <t xml:space="preserve">Технічне переоснащення комірки №13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 </t>
  </si>
  <si>
    <t>Технічне переоснащення комірки №2 ПС «Капустино ХПП»-35/10 кВ для зовнішнього електропостачання СЕС "ФЕНІКС 1" ТОВ "ФЕНІКС СОЛАР" кад.№3523181600:02:001:0895 в с. Злинка Новоукраїнського району (Маловисківські ЕМ) (приєднання)</t>
  </si>
  <si>
    <t>https://zakupivli.pro/gov/tenders/ua-2025-05-27-003751-a</t>
  </si>
  <si>
    <t>https://zakupivli.pro/gov/tenders/ua-2025-05-27-001919-a</t>
  </si>
  <si>
    <t>Аварійний ремонт пошкодженої ділянки кабельного виходу 35 кВ Л-720 на ПС 35/10 кВ "Краснохутірська ГЕС" в с. Синюха, Голованівського району Кіровоградської області (ремонтна програма)</t>
  </si>
  <si>
    <t>https://zakupivli.pro/gov/tenders/ua-2025-05-27-012930-a</t>
  </si>
  <si>
    <t xml:space="preserve"> Ремонтно-відновлювальні роботи енергооб’єктів 0,4 кВ в аварійних ситуаціях</t>
  </si>
  <si>
    <t xml:space="preserve"> Ремонтно-відновлювальні роботи енергооб’єктів 6-10 кВ в аварійних ситуаціях</t>
  </si>
  <si>
    <t xml:space="preserve">44310000-6 Вироби з дроту </t>
  </si>
  <si>
    <t xml:space="preserve"> Вироби з дроту (або еквівалент) (основна діяльність):ЛОТ 1</t>
  </si>
  <si>
    <t xml:space="preserve"> Роботи по капітальному ремонту на ПС 150/35/6кВ Сільмаш-1 в частині заміни моторного приводу РПН силового трансформатора 1Т типу ТДТН-25000/150</t>
  </si>
  <si>
    <t xml:space="preserve"> Реконструкція РУ-0,4 кВ КТП-820 для  зовнішнього електропостачання житлового будинку з об’єктами торгово-розважальної та ринкової інфраструктури в м. Кропивницький вул. Андріївська, 2а</t>
  </si>
  <si>
    <t xml:space="preserve"> Трансформатори (або еквівалент) (основна діяльність):ЛОТ 1</t>
  </si>
  <si>
    <t xml:space="preserve">31430000-9 Електричні акумулятори </t>
  </si>
  <si>
    <t xml:space="preserve"> Системи керування та контролю, друкарське і графічне обладнання та обладнання для автоматизації офісу й обробки інформації (основна діяльність):Системи керування та контролю, друкарське і графічне обладнання та обладнання для автоматизації офісу й обробки інформації (основна діяльність)</t>
  </si>
  <si>
    <t xml:space="preserve"> Фарби (основна діяльність):Фарби (основна діяльність)</t>
  </si>
  <si>
    <t xml:space="preserve"> 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2025).:Реконструкція трьох КЛ-6кВ Ф-2Т - ТП-305, Ф-9Т - ЦРП-6, Ф-13Т - ЦРП-6 в м. Кропивницький Кропивницького району Кіровоградської області (Кіровоградський МРЕМ) (пункт 1.2.3.1.1 Інвестиційної Програми 2025).</t>
  </si>
  <si>
    <t xml:space="preserve"> Реконструкція ПЛ-0,4кВ від КТП-1417 в м. Олександрія Кіровоградської області (Олександрійські ЕМ) (пункт 1.2.4.1.6 Інвестиційної Програми 2025):Реконструкція ПЛ-0,4кВ від КТП-1417 в м. Олександрія Кіровоградської області (Олександрійські ЕМ) (пункт 1.2.4.1.6 Інвестиційної Програми 2025)</t>
  </si>
  <si>
    <t xml:space="preserve"> 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2025):Реконструкція ПС-35кВ "Велика Виска" в частині заміни масляних вимикачів 35кВ в комплекті з пристроями РЗА в с. Велика Виска, Новоукраїнського району, Кіровоградської області (пункт 1.4.2.1. Інвестиційної Програми 2025)</t>
  </si>
  <si>
    <t xml:space="preserve"> Реконструкція ПЛ-0,4кВ від ЗТП-1084 в м. Олександрія Кіровоградської області (Олександрійські ЕМ) (пункт 1.2.4.1.3 Інвестиційної Програми 2025):Реконструкція ПЛ-0,4кВ від ЗТП-1084 в м. Олександрія Кіровоградської області (Олександрійські ЕМ) (пункт 1.2.4.1.3 Інвестиційної Програми 2025)</t>
  </si>
  <si>
    <t xml:space="preserve"> Баласти для розрядних ламп чи трубок</t>
  </si>
  <si>
    <t xml:space="preserve"> Абразивні вироби (основна діяльність):Абразивні вироби (основна діяльність)</t>
  </si>
  <si>
    <t xml:space="preserve"> Технічне переоснащення МТП-724 для зовнішнього електропостачання житлового будинку гр. Горбатовська І. Л. по пров. Курінний, буд. 11 в м. Кропивницький</t>
  </si>
  <si>
    <t xml:space="preserve"> Елементи електричних схем ЛОТ №1,2 (основна діяльність):ЛОТ2</t>
  </si>
  <si>
    <t xml:space="preserve"> Елементи електричних схем ЛОТ №1,2 (основна діяльність):ЛОТ1</t>
  </si>
  <si>
    <t xml:space="preserve"> Послуги з післягарантійного або негарантійного ремонту приладів обліку електричної енергії</t>
  </si>
  <si>
    <t xml:space="preserve"> Електричне приладдя та супутні товари до електричного обладнання (приєднання):Електричне приладдя та супутні товари до електричного обладнання (приєднання)</t>
  </si>
  <si>
    <t xml:space="preserve"> Основні неорганічні хімічні речовини (основна діяльність):Основні неорганічні хімічні речовини (основна діяльність)</t>
  </si>
  <si>
    <t xml:space="preserve">50410000-2 Послуги з ремонту і технічного обслуговування вимірювальних, випробувальних і контрольних приладів </t>
  </si>
  <si>
    <t xml:space="preserve">09210000-4 Мастильні засоби </t>
  </si>
  <si>
    <t xml:space="preserve"> Шафа КТПС 160 кВА (зовнішне електропостачання житлового будинку, гр. Руденко С.В. в с. Липовеньке, Голованівського р-ну)</t>
  </si>
  <si>
    <t xml:space="preserve">42960000-3 Системи керування та контролю, друкарське і графічне обладнання та обладнання для автоматизації офісу й обробки інформації </t>
  </si>
  <si>
    <t xml:space="preserve">44110000-4 Конструкційні матеріали </t>
  </si>
  <si>
    <t xml:space="preserve"> Конструкційні матеріали (або еквівалент) (основна діяльність):ЛОТ 1</t>
  </si>
  <si>
    <t xml:space="preserve">19510000-4 Гумові вироби </t>
  </si>
  <si>
    <t xml:space="preserve"> Шафа КТП-400/10/0,4 У1 (або еквівалент) (приєднання):Шафа КТП-400/10/0,4 У1 (або еквівалент) (приєднання)</t>
  </si>
  <si>
    <t xml:space="preserve">31710000-6 Електронне обладнання </t>
  </si>
  <si>
    <t xml:space="preserve"> Електронне обладнання (або еквівалент) (основна діяльність):ЛОТ 1</t>
  </si>
  <si>
    <t xml:space="preserve"> Лічильники (основна діяльність):Лічильники (основна діяльність)</t>
  </si>
  <si>
    <t xml:space="preserve"> Технічне переоснащення ПЛ-0,4 кВ оп.10-22 до 26/1 Л-1 від КТП-381 для зовнішнього електропостачання житлового будинку гр. Шатайло М. В. по вул. Лугова, буд. 1в в с. Соколівське Кропивницького району</t>
  </si>
  <si>
    <t xml:space="preserve"> Будівництво КЛ-0,4 А-21 ЗТП-299 в м. Кропивницький для зовнішнього електропостачання житлового будинку гр. Гордієнко В.В. по вул. Михайлівська, буд. 30/37</t>
  </si>
  <si>
    <t xml:space="preserve"> Будівництво ПЛІ-0,4 кВ Л-9 оп.№9 ТП-12  для зовнішнього електропостачання абонентської станції мобільного зв’язку ПрАТ «Київстар» по вул. Соборна, буд.4 в м. Кропивницький</t>
  </si>
  <si>
    <t xml:space="preserve"> Телеметричне та термінальне обладнання (основна діяльність):Телеметричне та термінальне обладнання (основна діяльність)</t>
  </si>
  <si>
    <t xml:space="preserve"> Спеціалізована хімічна продукція (основна діяльність):Спеціалізована хімічна продукція (основна діяльність)</t>
  </si>
  <si>
    <t xml:space="preserve"> Будівництво  КЛ-10кВ Ф13БЛ-ТП 836 в м. Кропивницький для зовнішнього електропостачання комплексу будівель гр. Бєліченко О.О. по вул. Промислова, 10/8</t>
  </si>
  <si>
    <t xml:space="preserve"> Елементи електричних схем ЛОТ №1-2 (основна діяльність):ЛОТ2</t>
  </si>
  <si>
    <t>Ремонт привода елегазового вимикача С-1 типу LTB-170 на ПС 150/35/10 кВ "Бобринець"</t>
  </si>
  <si>
    <t>Будівництво КЛ-10 кВ ком.№13 – оп.№1 (Л-165)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</si>
  <si>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 xml:space="preserve">Будівництво КЛ-10 кВ ком.№2 – оп.№1 (Л-161)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ЕМ)(приєднання) </t>
  </si>
  <si>
    <t>Будівництво ПЛ-10 кВ оп.№58/7 Л-165 ПС «Капустино ХПП»-35/10 кВ для зовнішнього електропостачання СЕС "ФЕНІКС 2" ТОВ "ФЕНІКС СОЛАР" кад.№3523181600:02:001:0896 в с. Злинка Новоукраїнського району (Маловисківські ЕМ) (приєднання)</t>
  </si>
  <si>
    <t>https://zakupivli.pro/gov/tenders/ua-2025-05-30-006154-a</t>
  </si>
  <si>
    <t>https://zakupivli.pro/gov/tenders/ua-2025-05-30-000908-a</t>
  </si>
  <si>
    <t>https://zakupivli.pro/gov/tenders/ua-2025-05-30-000828-a</t>
  </si>
  <si>
    <t>https://zakupivli.pro/gov/tenders/ua-2025-05-30-000803-a</t>
  </si>
  <si>
    <t>Капітальний  ремонт будівлі ЗТП-1420 по пр. Будівельників, м.Олександрія, Кіровоградської обл.(Улаштування покрівлі з металопрофілю). Ремонтна програма.</t>
  </si>
  <si>
    <t>Капітальний  ремонт будівлі ЗТП-1208 по вул. Трудових резервів, смт. Димитрово, Олександрійського р-ну, Кіровоградської обл.(Улаштування покрівлі з металопрофілю, вимощення, мет. ворота). Ремонтні роботи.</t>
  </si>
  <si>
    <t>https://zakupivli.pro/gov/tenders/ua-2025-06-03-009863-a</t>
  </si>
  <si>
    <t>https://zakupivli.pro/gov/tenders/ua-2025-06-03-009568-a</t>
  </si>
  <si>
    <t>Муфти кабельні (приєднання)</t>
  </si>
  <si>
    <t>https://zakupivli.pro/gov/tenders/ua-2025-06-04-003192-a</t>
  </si>
  <si>
    <t>Капітальний ремонт будівлі ЗТП-220 по вул.Районний Бульвар 65-п, м.Кропивницький (Улаштування покрівлі з металопрофілю, мет.двері, вимощення) (ремонтна програма)</t>
  </si>
  <si>
    <t>https://zakupivli.pro/gov/tenders/ua-2025-06-04-001086-a</t>
  </si>
  <si>
    <t>Реконструкція ЗТП - 345  для зовнішнього електропостачання відділу комп’ютерної томографії КНП "Центральна міська лікарня" Міської ради міста Кропивницький", УКБ Кропивницької міської ради по вул. Салганні піски, буд.14 в м. Кропивницький (приєднання)</t>
  </si>
  <si>
    <t xml:space="preserve">Будівництво ПЛ,ПЛІ-0,4 кВ Л-4 КТП-114 в с.Грушка Благовіщенських ЕМ для зовнішнього електропостачання житлового будинку гр. Лебедин В.В. по вул. Центральна, 156 (приєднання) </t>
  </si>
  <si>
    <t>Будівництво ПЛ,ПЛІ-10-0,4 кВ Л-123 Л-1,2 КТП-426 в с.Великі Трояни Благовіщенських ЕМ для зовнішнього електропостачання 23/100 частини складу гр. Бирлівської Г.С. по пров. Степовий, 5-а Благовіщенські ЕМ (приєднання)</t>
  </si>
  <si>
    <t>Реконструкція ПЛ-0,4кВ Л-1 КТП-448 для зовнішнього електропостачання житлового будинку гр. Проданчук Т.В.  в с. Вільхове, вул. Сонячна, 65 Благовіщенські ЕМ (приєднання)</t>
  </si>
  <si>
    <t>https://zakupivli.pro/gov/tenders/ua-2025-06-05-004619-a</t>
  </si>
  <si>
    <t>https://zakupivli.pro/gov/tenders/ua-2025-06-05-002438-a</t>
  </si>
  <si>
    <t>https://zakupivli.pro/gov/tenders/ua-2025-06-05-002216-a</t>
  </si>
  <si>
    <t>https://zakupivli.pro/gov/tenders/ua-2025-06-05-002120-a</t>
  </si>
  <si>
    <t>Будівництво ПЛ,ПЛІ-10-0,4 кВ Л-104, Л-2 КТП-472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</si>
  <si>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Будівництво ЩТП-428 в м. Благовіщенське для зовнішнього електропостачання житлового будинку гр. Чорного К.В. по вул. Райдужна, 51 Благовіщенські ЕМ (приєднання)</t>
  </si>
  <si>
    <t>https://zakupivli.pro/gov/tenders/ua-2025-06-06-006809-a</t>
  </si>
  <si>
    <t>https://zakupivli.pro/gov/tenders/ua-2025-06-06-006663-a</t>
  </si>
  <si>
    <t xml:space="preserve">Будівництво КЛ-6 кВ оп. №157-№157/1 Ф-18П ПС «Підгайці»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 </t>
  </si>
  <si>
    <t>Будівництво ПЛ-6 кВ оп. №157/1 до ЩТП-843 Ф-18П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</si>
  <si>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Будівництво ЩТП - 843  для зовнішнього електропостачання житлового будинку з будівельним майданчиком гр. Побережець А.А. по пров. Виноградний (3510100000:06:047:0089), буд. 17а в м. Кропивницький (приєднання)</t>
  </si>
  <si>
    <t>Капітальний ремонт будівлі ЗТП-5 по вул.Шевченка 36-п, м.Кропивницький (вимощення, фарбування, металеві двері) (ремонтна програма)</t>
  </si>
  <si>
    <t>Капітальний ремонт будівлі ЗТП-5А по вул.Шевченка 36-п, м.Кропивницький (фасад, металеві двері) (ремонтна програма)</t>
  </si>
  <si>
    <t>Будівництво двох КЛ-10кВ Л-109, Л-104 від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 (приєднання)</t>
  </si>
  <si>
    <t>Технічне переоснащення ПС "ПТО" 150/35/10кВ для приєднання електроустановки зберігання енергії ТОВ "ОЛЕКСАНДРІЙСЬКА БЕСС", що знаходиться за адресою: Кіровоградська область, Олександрійський район, м. Олександрія, шосе Дніпровське, кад.№3510300000:07:230:0003. (із використанням матеріалів підрядника) (приєднання)</t>
  </si>
  <si>
    <t>Технічне переоснащення ПС 150/35/10кВ "Магнітна" для приєднання електроустановки зберігання енергії ТОВ "ЗНАМЕНСЬКА БЕСС", що знаходиться за адресою, м. Знам'янка, вул. Соборна, Кад.№3510600000:50:231:0010. (із використанням матеріалів підрядника) (приєднання)</t>
  </si>
  <si>
    <t>Будівництво двох КЛ-10кВ Л-316, Л-434 від ПС "ПТО" 150/35/10кВ для приєднання електроустановки зберігання енергії ТОВ "ОЛЕКСАНДРІЙСЬКА БЕСС", що знаходиться за адресою, Кіровоградська область, Олександрійський район,  м. Олександрія, шосе Дніпровське, кад. №3510300000:07:230:0003 (приєднання)</t>
  </si>
  <si>
    <t>Технічне переоснащення ПС 150/110/35/10кВ "Новомиргородська" для приєднання електроустановки зберігання енергії ТОВ "НОВОМИРГОРОДСЬКА БЕСС", що знаходиться за адресою, м. Новомиргород (за межами населеного пункту) Кад.номер:3523810100:03:000:0017 (приєднання)</t>
  </si>
  <si>
    <t>Будівництво двох КЛ-10кВ Ф-33Г, Ф47Г від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(приєднання)</t>
  </si>
  <si>
    <t>Технічне переоснащення ПС 150/10кВ "Гідросила" для приєднання електроустановки зберігання енергії ТОВ "СМОЛІНСЬКА БЕСС", що знаходиться за адресою: Соколівська сільська рада кад. №3522587200:02:000:0470 (із використанням матеріалів підрядника) (приєднання)</t>
  </si>
  <si>
    <t>Нове будівництво двох КЛ-10кВ Л-137, Л-157 видачі потужності електроустановки зберігання енергії ТОВ "НОВОМИРГОРОДСЬКА БЕСС", що знаходиться за адресою Новоукраїнський район, м. Новомиргород (за межами населеного пункту) (із матеріалів та обладнання підрядника) (приєднання)</t>
  </si>
  <si>
    <t>https://zakupivli.pro/gov/tenders/ua-2025-06-12-012234-a/lot-0a0fc49b923f404c943dc4e8936e94dc</t>
  </si>
  <si>
    <t>https://zakupivli.pro/gov/tenders/ua-2025-06-12-011681-a/lot-4f34003fa74d4c5fa982e862baf8a11f</t>
  </si>
  <si>
    <t>https://zakupivli.pro/gov/tenders/ua-2025-06-12-011075-a/lot-977eae71a9824ae8b72230ce316343fa</t>
  </si>
  <si>
    <t>https://zakupivli.pro/gov/tenders/ua-2025-06-12-010920-a/lot-744cd84cdf2d435aafecd57807db16ba</t>
  </si>
  <si>
    <t>https://zakupivli.pro/gov/tenders/ua-2025-06-12-008984-a</t>
  </si>
  <si>
    <t>https://zakupivli.pro/gov/tenders/ua-2025-06-12-008628-a</t>
  </si>
  <si>
    <t>https://zakupivli.pro/gov/tenders/ua-2025-06-12-008425-a</t>
  </si>
  <si>
    <t>https://zakupivli.pro/gov/tenders/ua-2025-06-12-001850-a</t>
  </si>
  <si>
    <t>https://zakupivli.pro/gov/tenders/ua-2025-06-12-001669-a</t>
  </si>
  <si>
    <t>https://zakupivli.pro/gov/tenders/ua-2025-06-12-000344-a/lot-6678744630fd4adaa7ca7fd43269f9a9</t>
  </si>
  <si>
    <t>https://zakupivli.pro/gov/tenders/ua-2025-06-12-000284-a/lot-1e0182cc577d49c9af4f2131102c902f</t>
  </si>
  <si>
    <t>https://zakupivli.pro/gov/tenders/ua-2025-06-12-000279-a/lot-f26ee65b706c4d75a5ba58abf9a1b833</t>
  </si>
  <si>
    <t>https://zakupivli.pro/gov/tenders/ua-2025-06-12-000131-a/lot-0554f39f1e12484bb119715e1c27b2dc</t>
  </si>
  <si>
    <t>Будівництво ПЛІ-0,4 кВ Л-1 оп.1-3-33, оп.64-66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</si>
  <si>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 xml:space="preserve">Будівництво ЩТП-267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 </t>
  </si>
  <si>
    <t>Будівництво ПЛ-10 кВ Л-134 оп.248-700-712 в с.Іванівка Новомиргородських ЕМ для зовнішнього електропостачання об'єкту електронних комунікацій ТОВ "ЮНС" кад. №3523886500:53:000:0040 в с. Іванівка Новоукраїнського району (приєднання)</t>
  </si>
  <si>
    <t>Будівництво ПЛ,ПЛІ-0,4 кВ Л-1,Л-3 КТП-606 в с.Калинівка Кропивницьких ЕМ для зовнішнього електропостачання житлового будинку Переверзєва А.В. по вул. Інгульська, 86 (приєднання)</t>
  </si>
  <si>
    <t>https://zakupivli.pro/gov/tenders/ua-2025-06-18-011358-a</t>
  </si>
  <si>
    <t>https://zakupivli.pro/gov/tenders/ua-2025-06-18-011141-a</t>
  </si>
  <si>
    <t>https://zakupivli.pro/gov/tenders/ua-2025-06-18-010961-a</t>
  </si>
  <si>
    <t>https://zakupivli.pro/gov/tenders/ua-2025-06-18-000255-a</t>
  </si>
  <si>
    <t>Реконструкція ЗТП-69А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</si>
  <si>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ЗТП-69А Л-8 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</si>
  <si>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>Будівництво 2КЛ-0,4 кВ ЗТП-69 Л-8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</si>
  <si>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Будівництво КЛ-0,4 кВ ТП-478 А-15 ком.4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</si>
  <si>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Реконструкція ЗТП-69 для зовнішнього електропостачання гуртожитку Кіровоградського медичного коледжу ім. Є. Й. Мухіна по пров. Лісний, буд. 4 в м. Кропивницький (приєднання)</t>
  </si>
  <si>
    <t xml:space="preserve">Реконструкція ЗТП-478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</si>
  <si>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 xml:space="preserve">Будівництво КЛ-0,4 кВ ТП-478 А-14 ком.2 для зовнішнього електропостачання стаціонарного відділення зі сховищем КНП "Кіровоградський обласний фтизіопульмонологічний медичний центр Кіровоградської обласної ради" по вул. Любомира Гузара, 1 в м. Кропивницький (приєднання) </t>
  </si>
  <si>
    <t>https://zakupivli.pro/gov/tenders/ua-2025-06-19-007510-a</t>
  </si>
  <si>
    <t>https://zakupivli.pro/gov/tenders/ua-2025-06-19-007258-a</t>
  </si>
  <si>
    <t>https://zakupivli.pro/gov/tenders/ua-2025-06-19-007122-a</t>
  </si>
  <si>
    <t>https://zakupivli.pro/gov/tenders/ua-2025-06-19-007061-a</t>
  </si>
  <si>
    <t>https://zakupivli.pro/gov/tenders/ua-2025-06-19-007019-a</t>
  </si>
  <si>
    <t>https://zakupivli.pro/gov/tenders/ua-2025-06-19-006954-a</t>
  </si>
  <si>
    <t>https://zakupivli.pro/gov/tenders/ua-2025-06-19-006872-a</t>
  </si>
  <si>
    <t>Капітальний  ремонт будівлі ЗТП-1393 по вул. Самофалова, м. Олександрія, Кіровоградської обл.(Улаштування покрівлі з металопрофілю). Ремонтна програма.</t>
  </si>
  <si>
    <t>Капітальний  ремонт будівлі ЗТП-1040 по пр. Соборному, м. Олександрія, Кіровоградської обл.(Улаштування покрівлі з металопрофілю, вимощення). Ремонтна програма.</t>
  </si>
  <si>
    <t>Будівництво КТП-246 в с-щі Кам'янець Кропивницького району для зовнішнього електропостачання нежитлового приміщення ТОВ "Вересень плюс" по вул. Центральна, буд.4-А (приєднання)</t>
  </si>
  <si>
    <t>Капітальний  ремонт будівлі ЗТП-1181 по пр. Соборний, м. Олександрія, Кіровоградської обл.(Улаштування покрівлі з металопрофілю). Ремонтна програма</t>
  </si>
  <si>
    <t>Капітальний  ремонт будівлі ЗТП-1176 по вул. Семашко, м. Олександрія, Кіровоградської обл.(Улаштування покрівлі з металопрофілю, вимощення). Ремонтна програма</t>
  </si>
  <si>
    <t>https://zakupivli.pro/gov/tenders/ua-2025-06-20-003030-a</t>
  </si>
  <si>
    <t>https://zakupivli.pro/gov/tenders/ua-2025-06-20-002917-a</t>
  </si>
  <si>
    <t>https://zakupivli.pro/gov/tenders/ua-2025-06-20-002761-a</t>
  </si>
  <si>
    <t>https://zakupivli.pro/gov/tenders/ua-2025-06-20-002703-a</t>
  </si>
  <si>
    <t>https://zakupivli.pro/gov/tenders/ua-2025-06-20-002566-a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</si>
</sst>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00"/>
    <numFmt numFmtId="166" formatCode="#,##0.000"/>
    <numFmt numFmtId="167" formatCode="#,##0.0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  <font>
      <sz val="10"/>
      <name val="Times New Roman"/>
      <family val="1"/>
      <charset val="204"/>
    </font>
    <font>
      <sz val="10"/>
      <color rgb="FF0000FF"/>
      <name val="Arial"/>
      <family val="2"/>
    </font>
    <font>
      <sz val="12"/>
      <color rgb="FF0000FF"/>
      <name val="Arial"/>
      <family val="2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zakupivli.pro/gov/tenders/ua-2025-02-21-008660-a/lot-7d142c426f864b2b8364f606082d47f1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987" Type="http://schemas.openxmlformats.org/officeDocument/2006/relationships/hyperlink" Target="https://zakupivli.pro/gov/tenders/UA-2024-03-25-001186-a" TargetMode="External"/><Relationship Id="rId847" Type="http://schemas.openxmlformats.org/officeDocument/2006/relationships/hyperlink" Target="https://zakupivli.pro/gov/tenders/UA-2024-02-20-009792-a" TargetMode="External"/><Relationship Id="rId1477" Type="http://schemas.openxmlformats.org/officeDocument/2006/relationships/hyperlink" Target="https://zakupivli.pro/gov/tenders/ua-2024-11-15-012171-a" TargetMode="External"/><Relationship Id="rId1684" Type="http://schemas.openxmlformats.org/officeDocument/2006/relationships/hyperlink" Target="https://zakupivli.pro/gov/tenders/ua-2025-01-27-015612-a/lot-1aa4d4a700c34f02a01be277e1f3b26f" TargetMode="External"/><Relationship Id="rId1891" Type="http://schemas.openxmlformats.org/officeDocument/2006/relationships/hyperlink" Target="https://zakupivli.pro/gov/tenders/ua-2025-03-21-011182-a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1544" Type="http://schemas.openxmlformats.org/officeDocument/2006/relationships/hyperlink" Target="https://my.zakupivli.pro/remote/dispatcher/state_purchase_view/56070139" TargetMode="External"/><Relationship Id="rId1751" Type="http://schemas.openxmlformats.org/officeDocument/2006/relationships/hyperlink" Target="https://zakupivli.pro/gov/tenders/ua-2025-02-05-008804-a/lot-f4b5d89e64d34844ae27bc85a1c79acf" TargetMode="External"/><Relationship Id="rId43" Type="http://schemas.openxmlformats.org/officeDocument/2006/relationships/hyperlink" Target="https://my.zakupki.prom.ua/remote/dispatcher/state_purchase_view/41520067" TargetMode="External"/><Relationship Id="rId1404" Type="http://schemas.openxmlformats.org/officeDocument/2006/relationships/hyperlink" Target="https://my.zakupivli.pro/remote/dispatcher/state_purchase_view/54407139" TargetMode="External"/><Relationship Id="rId1611" Type="http://schemas.openxmlformats.org/officeDocument/2006/relationships/hyperlink" Target="https://zakupivli.pro/gov/tenders/ua-2025-01-14-005210-a/lot-195f9e5d6d6142b39c449679b2321205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038" Type="http://schemas.openxmlformats.org/officeDocument/2006/relationships/hyperlink" Target="https://my.zakupivli.pro/remote/dispatcher/state_purchase_view/59688234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2105" Type="http://schemas.openxmlformats.org/officeDocument/2006/relationships/hyperlink" Target="https://my.zakupivli.pro/remote/dispatcher/state_purchase_view/60216674" TargetMode="External"/><Relationship Id="rId1121" Type="http://schemas.openxmlformats.org/officeDocument/2006/relationships/hyperlink" Target="https://my.zakupivli.pro/remote/dispatcher/state_purchase_view/51251419" TargetMode="External"/><Relationship Id="rId1938" Type="http://schemas.openxmlformats.org/officeDocument/2006/relationships/hyperlink" Target="https://zakupivli.pro/gov/tenders/ua-2025-04-08-003191-a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7" Type="http://schemas.openxmlformats.org/officeDocument/2006/relationships/hyperlink" Target="https://zakupki.prom.ua/gov/tenders/UA-2022-11-14-013851-a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588" Type="http://schemas.openxmlformats.org/officeDocument/2006/relationships/hyperlink" Target="https://my.zakupivli.pro/remote/dispatcher/state_purchase_view/56341932" TargetMode="External"/><Relationship Id="rId1795" Type="http://schemas.openxmlformats.org/officeDocument/2006/relationships/hyperlink" Target="https://my.zakupivli.pro/remote/dispatcher/state_purchase_view/57476914" TargetMode="External"/><Relationship Id="rId87" Type="http://schemas.openxmlformats.org/officeDocument/2006/relationships/hyperlink" Target="https://my.zakupki.prom.ua/remote/dispatcher/state_purchase_view/41222289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448" Type="http://schemas.openxmlformats.org/officeDocument/2006/relationships/hyperlink" Target="https://my.zakupivli.pro/remote/dispatcher/state_purchase_view/54820835" TargetMode="External"/><Relationship Id="rId1655" Type="http://schemas.openxmlformats.org/officeDocument/2006/relationships/hyperlink" Target="https://zakupivli.pro/gov/tenders/ua-2025-01-27-004273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862" Type="http://schemas.openxmlformats.org/officeDocument/2006/relationships/hyperlink" Target="https://zakupivli.pro/gov/tenders/ua-2025-03-06-012902-a/lot-c427a5dfa4714ff5bf8f32c912ab5d8b" TargetMode="External"/><Relationship Id="rId1515" Type="http://schemas.openxmlformats.org/officeDocument/2006/relationships/hyperlink" Target="https://my.zakupivli.pro/remote/dispatcher/state_purchase_view/55799831" TargetMode="External"/><Relationship Id="rId1722" Type="http://schemas.openxmlformats.org/officeDocument/2006/relationships/hyperlink" Target="https://zakupivli.pro/gov/tenders/ua-2025-01-31-003489-a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051" Type="http://schemas.openxmlformats.org/officeDocument/2006/relationships/hyperlink" Target="https://my.zakupivli.pro/remote/dispatcher/state_purchase_view/59851810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2009" Type="http://schemas.openxmlformats.org/officeDocument/2006/relationships/hyperlink" Target="https://zakupivli.pro/gov/tenders/ua-2025-05-12-011885-a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1677" Type="http://schemas.openxmlformats.org/officeDocument/2006/relationships/hyperlink" Target="https://zakupivli.pro/gov/tenders/ua-2025-01-27-014227-a/lot-301fda2687614776ba6eb6a72abd4da7" TargetMode="External"/><Relationship Id="rId1884" Type="http://schemas.openxmlformats.org/officeDocument/2006/relationships/hyperlink" Target="https://my.zakupivli.pro/remote/dispatcher/state_purchase_view/58199921" TargetMode="External"/><Relationship Id="rId907" Type="http://schemas.openxmlformats.org/officeDocument/2006/relationships/hyperlink" Target="https://zakupivli.pro/gov/tenders/UA-2024-03-04-011178-a" TargetMode="External"/><Relationship Id="rId1537" Type="http://schemas.openxmlformats.org/officeDocument/2006/relationships/hyperlink" Target="https://zakupivli.pro/gov/tenders/ua-2024-12-19-015237-a/lot-866ba318f0d74c89ac62062a62b4e097" TargetMode="External"/><Relationship Id="rId1744" Type="http://schemas.openxmlformats.org/officeDocument/2006/relationships/hyperlink" Target="https://my.zakupivli.pro/remote/dispatcher/state_purchase_view/57218765" TargetMode="External"/><Relationship Id="rId1951" Type="http://schemas.openxmlformats.org/officeDocument/2006/relationships/hyperlink" Target="https://my.zakupivli.pro/remote/dispatcher/state_purchase_view/58797476" TargetMode="External"/><Relationship Id="rId36" Type="http://schemas.openxmlformats.org/officeDocument/2006/relationships/hyperlink" Target="https://my.zakupki.prom.ua/remote/dispatcher/state_purchase_view/41521176" TargetMode="External"/><Relationship Id="rId1604" Type="http://schemas.openxmlformats.org/officeDocument/2006/relationships/hyperlink" Target="https://my.zakupivli.pro/remote/dispatcher/state_purchase_view/56534913" TargetMode="External"/><Relationship Id="rId185" Type="http://schemas.openxmlformats.org/officeDocument/2006/relationships/hyperlink" Target="https://zakupki.prom.ua/gov/tenders/UA-2023-03-20-010273-a" TargetMode="External"/><Relationship Id="rId1811" Type="http://schemas.openxmlformats.org/officeDocument/2006/relationships/hyperlink" Target="https://my.zakupivli.pro/remote/dispatcher/state_purchase_view/57606569" TargetMode="External"/><Relationship Id="rId1909" Type="http://schemas.openxmlformats.org/officeDocument/2006/relationships/hyperlink" Target="https://zakupivli.pro/gov/tenders/ua-2025-03-28-000686-a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073" Type="http://schemas.openxmlformats.org/officeDocument/2006/relationships/hyperlink" Target="https://my.zakupivli.pro/remote/dispatcher/state_purchase_view/6006873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1394" Type="http://schemas.openxmlformats.org/officeDocument/2006/relationships/hyperlink" Target="https://my.zakupivli.pro/remote/dispatcher/state_purchase_view/54376960" TargetMode="External"/><Relationship Id="rId1699" Type="http://schemas.openxmlformats.org/officeDocument/2006/relationships/hyperlink" Target="https://zakupivli.pro/gov/tenders/ua-2025-01-28-011482-a" TargetMode="External"/><Relationship Id="rId2000" Type="http://schemas.openxmlformats.org/officeDocument/2006/relationships/hyperlink" Target="https://zakupivli.pro/gov/tenders/ua-2025-05-08-001289-a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1461" Type="http://schemas.openxmlformats.org/officeDocument/2006/relationships/hyperlink" Target="https://zakupivli.pro/gov/tenders/ua-2024-11-14-014342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1559" Type="http://schemas.openxmlformats.org/officeDocument/2006/relationships/hyperlink" Target="https://zakupivli.pro/gov/tenders/ua-2024-12-25-000472-a/lot-da02b9c11d7d432285ebb6054f941b00" TargetMode="External"/><Relationship Id="rId1766" Type="http://schemas.openxmlformats.org/officeDocument/2006/relationships/hyperlink" Target="https://my.zakupivli.pro/remote/dispatcher/state_purchase_view/57385694" TargetMode="External"/><Relationship Id="rId1973" Type="http://schemas.openxmlformats.org/officeDocument/2006/relationships/hyperlink" Target="https://my.zakupivli.pro/remote/dispatcher/state_purchase_view/59128871" TargetMode="External"/><Relationship Id="rId58" Type="http://schemas.openxmlformats.org/officeDocument/2006/relationships/hyperlink" Target="https://my.zakupki.prom.ua/remote/dispatcher/state_purchase_view/41428016" TargetMode="External"/><Relationship Id="rId1419" Type="http://schemas.openxmlformats.org/officeDocument/2006/relationships/hyperlink" Target="https://zakupivli.pro/gov/tenders/ua-2024-11-01-003014-a" TargetMode="External"/><Relationship Id="rId1626" Type="http://schemas.openxmlformats.org/officeDocument/2006/relationships/hyperlink" Target="https://my.zakupivli.pro/remote/dispatcher/state_purchase_view/56709458" TargetMode="External"/><Relationship Id="rId1833" Type="http://schemas.openxmlformats.org/officeDocument/2006/relationships/hyperlink" Target="https://zakupivli.pro/gov/tenders/ua-2025-02-25-008377-a" TargetMode="External"/><Relationship Id="rId1900" Type="http://schemas.openxmlformats.org/officeDocument/2006/relationships/hyperlink" Target="https://zakupivli.pro/gov/tenders/ua-2025-03-24-012151-a/lot-e410f9495fd94b3aa9151c5090bdfd0c" TargetMode="External"/><Relationship Id="rId2095" Type="http://schemas.openxmlformats.org/officeDocument/2006/relationships/hyperlink" Target="https://zakupivli.pro/gov/tenders/ua-2025-06-12-000279-a/lot-f26ee65b706c4d75a5ba58abf9a1b833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1483" Type="http://schemas.openxmlformats.org/officeDocument/2006/relationships/hyperlink" Target="https://zakupivli.pro/gov/tenders/ua-2024-11-21-004000-a" TargetMode="External"/><Relationship Id="rId2022" Type="http://schemas.openxmlformats.org/officeDocument/2006/relationships/hyperlink" Target="https://zakupivli.pro/gov/tenders/ua-2025-05-19-012608-a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1690" Type="http://schemas.openxmlformats.org/officeDocument/2006/relationships/hyperlink" Target="https://my.zakupivli.pro/remote/dispatcher/state_purchase_view/56950592" TargetMode="External"/><Relationship Id="rId1788" Type="http://schemas.openxmlformats.org/officeDocument/2006/relationships/hyperlink" Target="https://zakupivli.pro/gov/tenders/ua-2025-02-13-007747-a" TargetMode="External"/><Relationship Id="rId1995" Type="http://schemas.openxmlformats.org/officeDocument/2006/relationships/hyperlink" Target="https://my.zakupivli.pro/remote/dispatcher/state_purchase_view/59272383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550" Type="http://schemas.openxmlformats.org/officeDocument/2006/relationships/hyperlink" Target="https://my.zakupivli.pro/remote/dispatcher/state_purchase_view/56178120" TargetMode="External"/><Relationship Id="rId1648" Type="http://schemas.openxmlformats.org/officeDocument/2006/relationships/hyperlink" Target="https://zakupivli.pro/gov/tenders/ua-2025-01-23-015872-a" TargetMode="External"/><Relationship Id="rId1203" Type="http://schemas.openxmlformats.org/officeDocument/2006/relationships/hyperlink" Target="https://zakupivli.pro/gov/tenders/UA-2024-07-15-002029-a" TargetMode="External"/><Relationship Id="rId1410" Type="http://schemas.openxmlformats.org/officeDocument/2006/relationships/hyperlink" Target="https://my.zakupivli.pro/remote/dispatcher/state_purchase_view/54476090" TargetMode="External"/><Relationship Id="rId1508" Type="http://schemas.openxmlformats.org/officeDocument/2006/relationships/hyperlink" Target="https://zakupivli.pro/gov/tenders/ua-2024-12-06-011782-a" TargetMode="External"/><Relationship Id="rId1855" Type="http://schemas.openxmlformats.org/officeDocument/2006/relationships/hyperlink" Target="https://zakupivli.pro/gov/tenders/ua-2025-03-04-011644-a" TargetMode="External"/><Relationship Id="rId1715" Type="http://schemas.openxmlformats.org/officeDocument/2006/relationships/hyperlink" Target="https://my.zakupivli.pro/remote/dispatcher/state_purchase_view/57092017" TargetMode="External"/><Relationship Id="rId1922" Type="http://schemas.openxmlformats.org/officeDocument/2006/relationships/hyperlink" Target="https://zakupivli.pro/gov/tenders/ua-2025-04-01-011215-a/lot-0f088b511d4145e886ac9bbccd57dd61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044" Type="http://schemas.openxmlformats.org/officeDocument/2006/relationships/hyperlink" Target="https://my.zakupivli.pro/remote/dispatcher/state_purchase_view/59778258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2111" Type="http://schemas.openxmlformats.org/officeDocument/2006/relationships/hyperlink" Target="https://my.zakupivli.pro/remote/dispatcher/state_purchase_view/60215232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572" Type="http://schemas.openxmlformats.org/officeDocument/2006/relationships/hyperlink" Target="https://my.zakupivli.pro/remote/dispatcher/state_purchase_view/56282686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1432" Type="http://schemas.openxmlformats.org/officeDocument/2006/relationships/hyperlink" Target="https://my.zakupivli.pro/remote/dispatcher/state_purchase_view/54604192" TargetMode="External"/><Relationship Id="rId1877" Type="http://schemas.openxmlformats.org/officeDocument/2006/relationships/hyperlink" Target="https://my.zakupivli.pro/remote/dispatcher/state_purchase_view/58096222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1737" Type="http://schemas.openxmlformats.org/officeDocument/2006/relationships/hyperlink" Target="https://zakupivli.pro/gov/tenders/ua-2025-02-03-000158-a" TargetMode="External"/><Relationship Id="rId1944" Type="http://schemas.openxmlformats.org/officeDocument/2006/relationships/hyperlink" Target="https://zakupivli.pro/gov/tenders/ua-2025-04-09-007809-a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1804" Type="http://schemas.openxmlformats.org/officeDocument/2006/relationships/hyperlink" Target="https://zakupivli.pro/gov/tenders/ua-2025-02-14-007472-a/lot-c8d5d5cc5f4645c4a95504f29a895189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066" Type="http://schemas.openxmlformats.org/officeDocument/2006/relationships/hyperlink" Target="https://zakupivli.pro/gov/tenders/ua-2025-06-05-002120-a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1594" Type="http://schemas.openxmlformats.org/officeDocument/2006/relationships/hyperlink" Target="https://zakupivli.pro/gov/tenders/ua-2025-01-03-003984-a/lot-d9dc049fd427431c887b0b22fc44c310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454" Type="http://schemas.openxmlformats.org/officeDocument/2006/relationships/hyperlink" Target="https://my.zakupivli.pro/remote/dispatcher/state_purchase_view/54819986" TargetMode="External"/><Relationship Id="rId1661" Type="http://schemas.openxmlformats.org/officeDocument/2006/relationships/hyperlink" Target="https://zakupivli.pro/gov/tenders/ua-2025-01-27-012138-a/lot-829e8af6f8794bdab5ad08ace204eed8" TargetMode="External"/><Relationship Id="rId1899" Type="http://schemas.openxmlformats.org/officeDocument/2006/relationships/hyperlink" Target="https://zakupivli.pro/gov/tenders/ua-2025-03-24-000505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1521" Type="http://schemas.openxmlformats.org/officeDocument/2006/relationships/hyperlink" Target="https://my.zakupivli.pro/remote/dispatcher/state_purchase_view/55863477" TargetMode="External"/><Relationship Id="rId1759" Type="http://schemas.openxmlformats.org/officeDocument/2006/relationships/hyperlink" Target="https://zakupivli.pro/gov/tenders/ua-2025-02-07-010817-a/lot-a67752bd5f084d6fa7839c33b4ee117f" TargetMode="External"/><Relationship Id="rId1966" Type="http://schemas.openxmlformats.org/officeDocument/2006/relationships/hyperlink" Target="https://zakupivli.pro/gov/tenders/ua-2025-04-23-000184-a" TargetMode="External"/><Relationship Id="rId1619" Type="http://schemas.openxmlformats.org/officeDocument/2006/relationships/hyperlink" Target="https://zakupivli.pro/gov/tenders/ua-2025-01-16-010939-a/lot-21f071099f3b4397b02db75d7e195ceb" TargetMode="External"/><Relationship Id="rId1826" Type="http://schemas.openxmlformats.org/officeDocument/2006/relationships/hyperlink" Target="https://zakupivli.pro/gov/tenders/ua-2025-02-21-009763-a" TargetMode="External"/><Relationship Id="rId20" Type="http://schemas.openxmlformats.org/officeDocument/2006/relationships/hyperlink" Target="https://my.zakupki.prom.ua/remote/dispatcher/state_purchase_view/40091969" TargetMode="External"/><Relationship Id="rId2088" Type="http://schemas.openxmlformats.org/officeDocument/2006/relationships/hyperlink" Target="https://zakupivli.pro/gov/tenders/ua-2025-06-12-008984-a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1476" Type="http://schemas.openxmlformats.org/officeDocument/2006/relationships/hyperlink" Target="https://zakupivli.pro/gov/tenders/ua-2024-11-15-012380-a" TargetMode="External"/><Relationship Id="rId2015" Type="http://schemas.openxmlformats.org/officeDocument/2006/relationships/hyperlink" Target="https://my.zakupivli.pro/remote/dispatcher/state_purchase_view/59464900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1683" Type="http://schemas.openxmlformats.org/officeDocument/2006/relationships/hyperlink" Target="https://my.zakupivli.pro/remote/dispatcher/state_purchase_view/56947791" TargetMode="External"/><Relationship Id="rId1890" Type="http://schemas.openxmlformats.org/officeDocument/2006/relationships/hyperlink" Target="https://my.zakupivli.pro/remote/dispatcher/state_purchase_view/58273102" TargetMode="External"/><Relationship Id="rId1988" Type="http://schemas.openxmlformats.org/officeDocument/2006/relationships/hyperlink" Target="https://zakupivli.pro/gov/tenders/ua-2025-05-06-010317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1543" Type="http://schemas.openxmlformats.org/officeDocument/2006/relationships/hyperlink" Target="https://my.zakupivli.pro/remote/dispatcher/state_purchase_view/56084031" TargetMode="External"/><Relationship Id="rId1750" Type="http://schemas.openxmlformats.org/officeDocument/2006/relationships/hyperlink" Target="https://zakupivli.pro/gov/tenders/ua-2025-02-05-009432-a" TargetMode="External"/><Relationship Id="rId42" Type="http://schemas.openxmlformats.org/officeDocument/2006/relationships/hyperlink" Target="https://my.zakupki.prom.ua/remote/dispatcher/state_purchase_view/41520193" TargetMode="External"/><Relationship Id="rId1403" Type="http://schemas.openxmlformats.org/officeDocument/2006/relationships/hyperlink" Target="https://my.zakupivli.pro/remote/dispatcher/state_purchase_view/54409008" TargetMode="External"/><Relationship Id="rId1610" Type="http://schemas.openxmlformats.org/officeDocument/2006/relationships/hyperlink" Target="https://zakupivli.pro/gov/tenders/ua-2025-01-14-012680-a/lot-c5eb74efef1c4e54bc9797769aacf50e" TargetMode="External"/><Relationship Id="rId1848" Type="http://schemas.openxmlformats.org/officeDocument/2006/relationships/hyperlink" Target="https://zakupivli.pro/gov/tenders/ua-2025-02-27-009761-a/lot-bc2012377fee4754b5af103061ab9e97" TargetMode="External"/><Relationship Id="rId191" Type="http://schemas.openxmlformats.org/officeDocument/2006/relationships/hyperlink" Target="https://zakupki.prom.ua/gov/tenders/UA-2023-03-20-010007-a" TargetMode="External"/><Relationship Id="rId1708" Type="http://schemas.openxmlformats.org/officeDocument/2006/relationships/hyperlink" Target="https://zakupivli.pro/gov/tenders/ua-2025-01-30-008146-a/lot-4e7bb5152a3340e2823a16de636f491d" TargetMode="External"/><Relationship Id="rId1915" Type="http://schemas.openxmlformats.org/officeDocument/2006/relationships/hyperlink" Target="https://my.zakupivli.pro/remote/dispatcher/state_purchase_view/58524451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037" Type="http://schemas.openxmlformats.org/officeDocument/2006/relationships/hyperlink" Target="https://my.zakupivli.pro/remote/dispatcher/state_purchase_view/59692478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1498" Type="http://schemas.openxmlformats.org/officeDocument/2006/relationships/hyperlink" Target="https://zakupivli.pro/gov/tenders/ua-2024-12-06-014938-a" TargetMode="External"/><Relationship Id="rId2104" Type="http://schemas.openxmlformats.org/officeDocument/2006/relationships/hyperlink" Target="https://zakupivli.pro/gov/tenders/ua-2025-06-18-000255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1565" Type="http://schemas.openxmlformats.org/officeDocument/2006/relationships/hyperlink" Target="https://my.zakupivli.pro/remote/dispatcher/state_purchase_view/56200541" TargetMode="External"/><Relationship Id="rId1772" Type="http://schemas.openxmlformats.org/officeDocument/2006/relationships/hyperlink" Target="https://zakupivli.pro/gov/tenders/ua-2025-02-11-014703-a/lot-74f1ea1d960c4f238096402c86a9ef27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1425" Type="http://schemas.openxmlformats.org/officeDocument/2006/relationships/hyperlink" Target="https://zakupivli.pro/gov/tenders/ua-2024-11-05-013976-a" TargetMode="External"/><Relationship Id="rId1632" Type="http://schemas.openxmlformats.org/officeDocument/2006/relationships/hyperlink" Target="https://my.zakupivli.pro/remote/dispatcher/state_purchase_view/56754629" TargetMode="External"/><Relationship Id="rId1937" Type="http://schemas.openxmlformats.org/officeDocument/2006/relationships/hyperlink" Target="https://my.zakupivli.pro/remote/dispatcher/state_purchase_view/58613538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2059" Type="http://schemas.openxmlformats.org/officeDocument/2006/relationships/hyperlink" Target="https://my.zakupivli.pro/remote/dispatcher/state_purchase_view/59904811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2126" Type="http://schemas.openxmlformats.org/officeDocument/2006/relationships/hyperlink" Target="https://zakupivli.pro/gov/tenders/ua-2025-06-20-002761-a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1587" Type="http://schemas.openxmlformats.org/officeDocument/2006/relationships/hyperlink" Target="https://my.zakupivli.pro/remote/dispatcher/state_purchase_view/56341932" TargetMode="External"/><Relationship Id="rId1794" Type="http://schemas.openxmlformats.org/officeDocument/2006/relationships/hyperlink" Target="https://my.zakupivli.pro/remote/dispatcher/state_purchase_view/57478572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447" Type="http://schemas.openxmlformats.org/officeDocument/2006/relationships/hyperlink" Target="https://my.zakupivli.pro/remote/dispatcher/state_purchase_view/54820976" TargetMode="External"/><Relationship Id="rId1654" Type="http://schemas.openxmlformats.org/officeDocument/2006/relationships/hyperlink" Target="https://zakupivli.pro/gov/tenders/ua-2025-01-27-004441-a" TargetMode="External"/><Relationship Id="rId1861" Type="http://schemas.openxmlformats.org/officeDocument/2006/relationships/hyperlink" Target="https://my.zakupivli.pro/remote/dispatcher/state_purchase_view/57925883" TargetMode="External"/><Relationship Id="rId1307" Type="http://schemas.openxmlformats.org/officeDocument/2006/relationships/hyperlink" Target="https://zakupivli.pro/gov/tenders/UA-2024-08-13-010928-a" TargetMode="External"/><Relationship Id="rId1514" Type="http://schemas.openxmlformats.org/officeDocument/2006/relationships/hyperlink" Target="https://my.zakupivli.pro/remote/dispatcher/state_purchase_view/55800910" TargetMode="External"/><Relationship Id="rId1721" Type="http://schemas.openxmlformats.org/officeDocument/2006/relationships/hyperlink" Target="https://zakupivli.pro/gov/tenders/ua-2025-01-31-003646-a" TargetMode="External"/><Relationship Id="rId1959" Type="http://schemas.openxmlformats.org/officeDocument/2006/relationships/hyperlink" Target="https://my.zakupivli.pro/remote/dispatcher/state_purchase_view/58853384" TargetMode="External"/><Relationship Id="rId13" Type="http://schemas.openxmlformats.org/officeDocument/2006/relationships/hyperlink" Target="https://zakupki.prom.ua/gov/tenders/UA-2022-12-08-017620-a" TargetMode="External"/><Relationship Id="rId1819" Type="http://schemas.openxmlformats.org/officeDocument/2006/relationships/hyperlink" Target="https://zakupivli.pro/gov/tenders/ua-2025-02-20-002410-a/lot-4d8c32db68af45aa9cf9e1561776df37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2050" Type="http://schemas.openxmlformats.org/officeDocument/2006/relationships/hyperlink" Target="https://zakupivli.pro/gov/tenders/ua-2025-05-30-000803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1469" Type="http://schemas.openxmlformats.org/officeDocument/2006/relationships/hyperlink" Target="https://zakupivli.pro/gov/tenders/ua-2024-11-14-000435-a/lot-8f19eeb085d646b49b6ef911f2f940b4" TargetMode="External"/><Relationship Id="rId2008" Type="http://schemas.openxmlformats.org/officeDocument/2006/relationships/hyperlink" Target="https://zakupivli.pro/gov/tenders/ua-2025-05-12-011976-a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1676" Type="http://schemas.openxmlformats.org/officeDocument/2006/relationships/hyperlink" Target="https://zakupivli.pro/gov/tenders/ua-2025-01-27-014685-a/lot-7ebf7d015b0e43e2ad5e33a049576feb" TargetMode="External"/><Relationship Id="rId1883" Type="http://schemas.openxmlformats.org/officeDocument/2006/relationships/hyperlink" Target="https://my.zakupivli.pro/remote/dispatcher/state_purchase_view/58211601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1536" Type="http://schemas.openxmlformats.org/officeDocument/2006/relationships/hyperlink" Target="https://zakupivli.pro/gov/tenders/ua-2024-12-19-015237-a/lot-314cfa8962ac4a7692f6a0a741729e26" TargetMode="External"/><Relationship Id="rId1743" Type="http://schemas.openxmlformats.org/officeDocument/2006/relationships/hyperlink" Target="https://my.zakupivli.pro/remote/dispatcher/state_purchase_view/57220098" TargetMode="External"/><Relationship Id="rId1950" Type="http://schemas.openxmlformats.org/officeDocument/2006/relationships/hyperlink" Target="https://zakupivli.pro/gov/tenders/ua-2025-04-14-002092-a" TargetMode="External"/><Relationship Id="rId35" Type="http://schemas.openxmlformats.org/officeDocument/2006/relationships/hyperlink" Target="https://my.zakupki.prom.ua/remote/dispatcher/state_purchase_view/41521877" TargetMode="External"/><Relationship Id="rId1603" Type="http://schemas.openxmlformats.org/officeDocument/2006/relationships/hyperlink" Target="https://zakupivli.pro/gov/tenders/ua-2025-01-08-001594-a/lot-09dfeed27af7413b87449fe990a10f59" TargetMode="External"/><Relationship Id="rId1810" Type="http://schemas.openxmlformats.org/officeDocument/2006/relationships/hyperlink" Target="https://my.zakupivli.pro/remote/dispatcher/state_purchase_view/57612514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1908" Type="http://schemas.openxmlformats.org/officeDocument/2006/relationships/hyperlink" Target="https://zakupivli.pro/gov/tenders/ua-2025-03-31-003187-a" TargetMode="External"/><Relationship Id="rId2072" Type="http://schemas.openxmlformats.org/officeDocument/2006/relationships/hyperlink" Target="https://my.zakupivli.pro/remote/dispatcher/state_purchase_view/60070202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393" Type="http://schemas.openxmlformats.org/officeDocument/2006/relationships/hyperlink" Target="https://zakupivli.pro/gov/tenders/ua-2024-10-25-003611-a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1698" Type="http://schemas.openxmlformats.org/officeDocument/2006/relationships/hyperlink" Target="https://zakupivli.pro/gov/tenders/ua-2025-01-28-014015-a/lot-34f91b92437e4b4b9a396b2900749ffd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1460" Type="http://schemas.openxmlformats.org/officeDocument/2006/relationships/hyperlink" Target="https://zakupivli.pro/gov/tenders/ua-2024-11-14-014426-a" TargetMode="External"/><Relationship Id="rId1558" Type="http://schemas.openxmlformats.org/officeDocument/2006/relationships/hyperlink" Target="https://zakupivli.pro/gov/tenders/ua-2024-12-25-000652-a" TargetMode="External"/><Relationship Id="rId1765" Type="http://schemas.openxmlformats.org/officeDocument/2006/relationships/hyperlink" Target="https://my.zakupivli.pro/remote/dispatcher/state_purchase_view/57385694" TargetMode="External"/><Relationship Id="rId57" Type="http://schemas.openxmlformats.org/officeDocument/2006/relationships/hyperlink" Target="https://my.zakupki.prom.ua/remote/dispatcher/state_purchase_view/41428807" TargetMode="External"/><Relationship Id="rId1113" Type="http://schemas.openxmlformats.org/officeDocument/2006/relationships/hyperlink" Target="https://my.zakupivli.pro/remote/dispatcher/state_purchase_view/51180705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418" Type="http://schemas.openxmlformats.org/officeDocument/2006/relationships/hyperlink" Target="https://zakupivli.pro/gov/tenders/ua-2024-11-01-007893-a" TargetMode="External"/><Relationship Id="rId1972" Type="http://schemas.openxmlformats.org/officeDocument/2006/relationships/hyperlink" Target="https://zakupivli.pro/gov/tenders/ua-2025-05-01-001961-a" TargetMode="External"/><Relationship Id="rId1625" Type="http://schemas.openxmlformats.org/officeDocument/2006/relationships/hyperlink" Target="https://zakupivli.pro/gov/tenders/ua-2025-01-16-016667-a" TargetMode="External"/><Relationship Id="rId1832" Type="http://schemas.openxmlformats.org/officeDocument/2006/relationships/hyperlink" Target="https://zakupivli.pro/gov/tenders/ua-2025-02-25-013333-a" TargetMode="External"/><Relationship Id="rId2094" Type="http://schemas.openxmlformats.org/officeDocument/2006/relationships/hyperlink" Target="https://zakupivli.pro/gov/tenders/ua-2025-06-12-000284-a/lot-1e0182cc577d49c9af4f2131102c902f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21" Type="http://schemas.openxmlformats.org/officeDocument/2006/relationships/hyperlink" Target="https://my.zakupivli.pro/remote/dispatcher/state_purchase_view/59518976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1482" Type="http://schemas.openxmlformats.org/officeDocument/2006/relationships/hyperlink" Target="https://my.zakupivli.pro/remote/dispatcher/state_purchase_view/55001569" TargetMode="External"/><Relationship Id="rId2119" Type="http://schemas.openxmlformats.org/officeDocument/2006/relationships/hyperlink" Target="https://my.zakupivli.pro/remote/dispatcher/state_purchase_view/60238175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1787" Type="http://schemas.openxmlformats.org/officeDocument/2006/relationships/hyperlink" Target="https://zakupivli.pro/gov/tenders/ua-2025-02-13-008334-a" TargetMode="External"/><Relationship Id="rId1994" Type="http://schemas.openxmlformats.org/officeDocument/2006/relationships/hyperlink" Target="https://zakupivli.pro/gov/tenders/ua-2025-05-07-007781-a" TargetMode="External"/><Relationship Id="rId79" Type="http://schemas.openxmlformats.org/officeDocument/2006/relationships/hyperlink" Target="https://my.zakupki.prom.ua/remote/dispatcher/state_purchase_view/41328890" TargetMode="External"/><Relationship Id="rId1202" Type="http://schemas.openxmlformats.org/officeDocument/2006/relationships/hyperlink" Target="https://my.zakupivli.pro/remote/dispatcher/state_purchase_view/52158746" TargetMode="External"/><Relationship Id="rId1647" Type="http://schemas.openxmlformats.org/officeDocument/2006/relationships/hyperlink" Target="https://zakupivli.pro/gov/tenders/ua-2025-01-22-002610-a" TargetMode="External"/><Relationship Id="rId1854" Type="http://schemas.openxmlformats.org/officeDocument/2006/relationships/hyperlink" Target="https://my.zakupivli.pro/remote/dispatcher/state_purchase_view/57859720" TargetMode="External"/><Relationship Id="rId1507" Type="http://schemas.openxmlformats.org/officeDocument/2006/relationships/hyperlink" Target="https://my.zakupivli.pro/remote/dispatcher/state_purchase_view/55292923" TargetMode="External"/><Relationship Id="rId1714" Type="http://schemas.openxmlformats.org/officeDocument/2006/relationships/hyperlink" Target="https://my.zakupivli.pro/remote/dispatcher/state_purchase_view/57092256" TargetMode="External"/><Relationship Id="rId295" Type="http://schemas.openxmlformats.org/officeDocument/2006/relationships/hyperlink" Target="https://my.zakupki.prom.ua/remote/dispatcher/state_purchase_view/41830605" TargetMode="External"/><Relationship Id="rId1921" Type="http://schemas.openxmlformats.org/officeDocument/2006/relationships/hyperlink" Target="https://zakupivli.pro/gov/tenders/ua-2025-04-03-000378-a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043" Type="http://schemas.openxmlformats.org/officeDocument/2006/relationships/hyperlink" Target="https://my.zakupivli.pro/remote/dispatcher/state_purchase_view/59790031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2110" Type="http://schemas.openxmlformats.org/officeDocument/2006/relationships/hyperlink" Target="https://my.zakupivli.pro/remote/dispatcher/state_purchase_view/60215368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1571" Type="http://schemas.openxmlformats.org/officeDocument/2006/relationships/hyperlink" Target="https://zakupivli.pro/gov/tenders/ua-2024-12-26-005498-a/lot-182d36d9de1d40afb80055f988a85186" TargetMode="External"/><Relationship Id="rId70" Type="http://schemas.openxmlformats.org/officeDocument/2006/relationships/hyperlink" Target="https://my.zakupki.prom.ua/remote/dispatcher/state_purchase_view/41385337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431" Type="http://schemas.openxmlformats.org/officeDocument/2006/relationships/hyperlink" Target="https://zakupivli.pro/gov/tenders/ua-2024-11-06-013838-a/lot-e19801afb2d0458d9226770d35b97cb7" TargetMode="External"/><Relationship Id="rId1669" Type="http://schemas.openxmlformats.org/officeDocument/2006/relationships/hyperlink" Target="https://zakupivli.pro/gov/tenders/ua-2025-01-27-013497-a/lot-fba86f69435b4c718ce82c25cdf706d3" TargetMode="External"/><Relationship Id="rId1876" Type="http://schemas.openxmlformats.org/officeDocument/2006/relationships/hyperlink" Target="https://my.zakupivli.pro/remote/dispatcher/state_purchase_view/58109414" TargetMode="External"/><Relationship Id="rId1529" Type="http://schemas.openxmlformats.org/officeDocument/2006/relationships/hyperlink" Target="https://zakupivli.pro/gov/tenders/ua-2024-12-17-016908-a/lot-5a42616100344db4a23e981012b6a810" TargetMode="External"/><Relationship Id="rId1736" Type="http://schemas.openxmlformats.org/officeDocument/2006/relationships/hyperlink" Target="https://zakupivli.pro/gov/tenders/ua-2025-02-03-000583-a" TargetMode="External"/><Relationship Id="rId1943" Type="http://schemas.openxmlformats.org/officeDocument/2006/relationships/hyperlink" Target="https://zakupivli.pro/gov/tenders/ua-2025-04-09-008129-a" TargetMode="External"/><Relationship Id="rId28" Type="http://schemas.openxmlformats.org/officeDocument/2006/relationships/hyperlink" Target="https://zakupki.prom.ua/gov/tenders/UA-2023-02-01-009698-a" TargetMode="External"/><Relationship Id="rId1803" Type="http://schemas.openxmlformats.org/officeDocument/2006/relationships/hyperlink" Target="https://zakupivli.pro/gov/tenders/ua-2025-02-14-007675-a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2065" Type="http://schemas.openxmlformats.org/officeDocument/2006/relationships/hyperlink" Target="https://zakupivli.pro/gov/tenders/ua-2025-06-05-002216-a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593" Type="http://schemas.openxmlformats.org/officeDocument/2006/relationships/hyperlink" Target="https://zakupivli.pro/gov/tenders/ua-2025-01-03-003984-a/lot-452604689ca9495a953a47e51fdc2042" TargetMode="External"/><Relationship Id="rId104" Type="http://schemas.openxmlformats.org/officeDocument/2006/relationships/hyperlink" Target="https://my.zakupki.prom.ua/remote/dispatcher/state_purchase_view/40975514" TargetMode="External"/><Relationship Id="rId311" Type="http://schemas.openxmlformats.org/officeDocument/2006/relationships/hyperlink" Target="https://zakupki.prom.ua/gov/tenders/UA-2023-04-04-000044-a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1898" Type="http://schemas.openxmlformats.org/officeDocument/2006/relationships/hyperlink" Target="https://zakupivli.pro/gov/tenders/ua-2025-03-24-000961-a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1453" Type="http://schemas.openxmlformats.org/officeDocument/2006/relationships/hyperlink" Target="https://my.zakupivli.pro/remote/dispatcher/state_purchase_view/54820177" TargetMode="External"/><Relationship Id="rId1660" Type="http://schemas.openxmlformats.org/officeDocument/2006/relationships/hyperlink" Target="https://zakupivli.pro/gov/tenders/ua-2025-01-27-012515-a/lot-6be83a9fe00e47c98a043124b93bf4a7" TargetMode="External"/><Relationship Id="rId1758" Type="http://schemas.openxmlformats.org/officeDocument/2006/relationships/hyperlink" Target="https://my.zakupivli.pro/remote/dispatcher/state_purchase_view/57279883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520" Type="http://schemas.openxmlformats.org/officeDocument/2006/relationships/hyperlink" Target="https://my.zakupivli.pro/remote/dispatcher/state_purchase_view/55863477" TargetMode="External"/><Relationship Id="rId1965" Type="http://schemas.openxmlformats.org/officeDocument/2006/relationships/hyperlink" Target="https://my.zakupivli.pro/remote/dispatcher/state_purchase_view/58923256" TargetMode="External"/><Relationship Id="rId1618" Type="http://schemas.openxmlformats.org/officeDocument/2006/relationships/hyperlink" Target="https://zakupivli.pro/gov/tenders/ua-2025-01-16-015154-a/lot-a2083914569a4dfe9016d0439e44acc3" TargetMode="External"/><Relationship Id="rId1825" Type="http://schemas.openxmlformats.org/officeDocument/2006/relationships/hyperlink" Target="https://my.zakupivli.pro/remote/dispatcher/state_purchase_view/57623075" TargetMode="External"/><Relationship Id="rId199" Type="http://schemas.openxmlformats.org/officeDocument/2006/relationships/hyperlink" Target="https://zakupki.prom.ua/gov/tenders/UA-2023-03-23-011146-a" TargetMode="External"/><Relationship Id="rId2087" Type="http://schemas.openxmlformats.org/officeDocument/2006/relationships/hyperlink" Target="https://zakupivli.pro/gov/tenders/ua-2025-06-12-010920-a/lot-744cd84cdf2d435aafecd57807db16ba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2014" Type="http://schemas.openxmlformats.org/officeDocument/2006/relationships/hyperlink" Target="https://zakupivli.pro/gov/tenders/ua-2025-05-13-002429-a/lot-58b8102ff3034429b3bc418a46aaca85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1475" Type="http://schemas.openxmlformats.org/officeDocument/2006/relationships/hyperlink" Target="https://zakupivli.pro/gov/tenders/ua-2024-11-15-012568-a" TargetMode="External"/><Relationship Id="rId1682" Type="http://schemas.openxmlformats.org/officeDocument/2006/relationships/hyperlink" Target="https://my.zakupivli.pro/remote/dispatcher/state_purchase_view/56947859" TargetMode="External"/><Relationship Id="rId400" Type="http://schemas.openxmlformats.org/officeDocument/2006/relationships/hyperlink" Target="https://zakupki.prom.ua/gov/tenders/UA-2023-07-12-001298-a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542" Type="http://schemas.openxmlformats.org/officeDocument/2006/relationships/hyperlink" Target="https://my.zakupivli.pro/remote/dispatcher/state_purchase_view/56101118" TargetMode="External"/><Relationship Id="rId1987" Type="http://schemas.openxmlformats.org/officeDocument/2006/relationships/hyperlink" Target="https://zakupivli.pro/gov/tenders/ua-2025-05-06-010641-a" TargetMode="External"/><Relationship Id="rId912" Type="http://schemas.openxmlformats.org/officeDocument/2006/relationships/hyperlink" Target="https://zakupivli.pro/gov/tenders/UA-2024-03-04-003068-a" TargetMode="External"/><Relationship Id="rId1847" Type="http://schemas.openxmlformats.org/officeDocument/2006/relationships/hyperlink" Target="https://my.zakupivli.pro/remote/dispatcher/state_purchase_view/57746790" TargetMode="External"/><Relationship Id="rId41" Type="http://schemas.openxmlformats.org/officeDocument/2006/relationships/hyperlink" Target="https://my.zakupki.prom.ua/remote/dispatcher/state_purchase_view/41520214" TargetMode="External"/><Relationship Id="rId1402" Type="http://schemas.openxmlformats.org/officeDocument/2006/relationships/hyperlink" Target="https://my.zakupivli.pro/remote/dispatcher/state_purchase_view/54409626" TargetMode="External"/><Relationship Id="rId1707" Type="http://schemas.openxmlformats.org/officeDocument/2006/relationships/hyperlink" Target="https://zakupivli.pro/gov/tenders/ua-2025-01-29-003903-a/lot-ca859737ced54c19a4e1385ab7f4fa20" TargetMode="External"/><Relationship Id="rId190" Type="http://schemas.openxmlformats.org/officeDocument/2006/relationships/hyperlink" Target="https://zakupki.prom.ua/gov/tenders/UA-2023-03-20-010028-a" TargetMode="External"/><Relationship Id="rId288" Type="http://schemas.openxmlformats.org/officeDocument/2006/relationships/hyperlink" Target="https://zakupki.prom.ua/gov/tenders/UA-2023-04-04-000049-a" TargetMode="External"/><Relationship Id="rId1914" Type="http://schemas.openxmlformats.org/officeDocument/2006/relationships/hyperlink" Target="https://zakupivli.pro/gov/tenders/ua-2025-03-25-002632-a/lot-080978ce6735455d94f514629190d47c" TargetMode="External"/><Relationship Id="rId495" Type="http://schemas.openxmlformats.org/officeDocument/2006/relationships/hyperlink" Target="https://my.zakupki.prom.ua/remote/dispatcher/state_purchase_view/45589939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2036" Type="http://schemas.openxmlformats.org/officeDocument/2006/relationships/hyperlink" Target="https://zakupivli.pro/gov/tenders/ua-2025-05-26-004827-a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1497" Type="http://schemas.openxmlformats.org/officeDocument/2006/relationships/hyperlink" Target="https://my.zakupivli.pro/remote/dispatcher/state_purchase_view/55493584" TargetMode="External"/><Relationship Id="rId2103" Type="http://schemas.openxmlformats.org/officeDocument/2006/relationships/hyperlink" Target="https://zakupivli.pro/gov/tenders/ua-2025-06-18-010961-a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1564" Type="http://schemas.openxmlformats.org/officeDocument/2006/relationships/hyperlink" Target="https://my.zakupivli.pro/remote/dispatcher/state_purchase_view/56204127" TargetMode="External"/><Relationship Id="rId1771" Type="http://schemas.openxmlformats.org/officeDocument/2006/relationships/hyperlink" Target="https://zakupivli.pro/gov/tenders/ua-2025-02-11-014813-a/lot-1bd3ad2cd8504b62ac0f25b1d3d65110" TargetMode="External"/><Relationship Id="rId63" Type="http://schemas.openxmlformats.org/officeDocument/2006/relationships/hyperlink" Target="https://my.zakupki.prom.ua/remote/dispatcher/state_purchase_view/41426867" TargetMode="External"/><Relationship Id="rId1217" Type="http://schemas.openxmlformats.org/officeDocument/2006/relationships/hyperlink" Target="https://zakupivli.pro/gov/tenders/UA-2024-07-22-001735-a" TargetMode="External"/><Relationship Id="rId1424" Type="http://schemas.openxmlformats.org/officeDocument/2006/relationships/hyperlink" Target="https://my.zakupivli.pro/remote/dispatcher/state_purchase_view/54552115" TargetMode="External"/><Relationship Id="rId1631" Type="http://schemas.openxmlformats.org/officeDocument/2006/relationships/hyperlink" Target="https://my.zakupivli.pro/remote/dispatcher/state_purchase_view/56755417" TargetMode="External"/><Relationship Id="rId1869" Type="http://schemas.openxmlformats.org/officeDocument/2006/relationships/hyperlink" Target="https://my.zakupivli.pro/remote/dispatcher/state_purchase_view/58060906" TargetMode="External"/><Relationship Id="rId1729" Type="http://schemas.openxmlformats.org/officeDocument/2006/relationships/hyperlink" Target="https://my.zakupivli.pro/remote/dispatcher/state_purchase_view/57141684" TargetMode="External"/><Relationship Id="rId1936" Type="http://schemas.openxmlformats.org/officeDocument/2006/relationships/hyperlink" Target="https://zakupivli.pro/gov/tenders/ua-2025-04-07-000293-a" TargetMode="External"/><Relationship Id="rId377" Type="http://schemas.openxmlformats.org/officeDocument/2006/relationships/hyperlink" Target="https://zakupki.prom.ua/gov/tenders/UA-2023-06-15-008920-a" TargetMode="External"/><Relationship Id="rId584" Type="http://schemas.openxmlformats.org/officeDocument/2006/relationships/hyperlink" Target="https://my.zakupivli.pro/remote/dispatcher/state_purchase_view/48217755" TargetMode="External"/><Relationship Id="rId2058" Type="http://schemas.openxmlformats.org/officeDocument/2006/relationships/hyperlink" Target="https://zakupivli.pro/gov/tenders/ua-2025-06-04-001086-a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1586" Type="http://schemas.openxmlformats.org/officeDocument/2006/relationships/hyperlink" Target="https://my.zakupivli.pro/remote/dispatcher/state_purchase_view/56343850" TargetMode="External"/><Relationship Id="rId2125" Type="http://schemas.openxmlformats.org/officeDocument/2006/relationships/hyperlink" Target="https://zakupivli.pro/gov/tenders/ua-2025-06-20-002917-a" TargetMode="External"/><Relationship Id="rId304" Type="http://schemas.openxmlformats.org/officeDocument/2006/relationships/hyperlink" Target="https://my.zakupki.prom.ua/remote/dispatcher/state_purchase_view/41779380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1793" Type="http://schemas.openxmlformats.org/officeDocument/2006/relationships/hyperlink" Target="https://my.zakupivli.pro/remote/dispatcher/state_purchase_view/57480226" TargetMode="External"/><Relationship Id="rId85" Type="http://schemas.openxmlformats.org/officeDocument/2006/relationships/hyperlink" Target="https://my.zakupki.prom.ua/remote/dispatcher/state_purchase_view/41234599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1446" Type="http://schemas.openxmlformats.org/officeDocument/2006/relationships/hyperlink" Target="https://my.zakupivli.pro/remote/dispatcher/state_purchase_view/54821149" TargetMode="External"/><Relationship Id="rId1653" Type="http://schemas.openxmlformats.org/officeDocument/2006/relationships/hyperlink" Target="https://zakupivli.pro/gov/tenders/ua-2025-01-27-005506-a/lot-1c70e86f1a0341b0842814bcb542a94d" TargetMode="External"/><Relationship Id="rId1860" Type="http://schemas.openxmlformats.org/officeDocument/2006/relationships/hyperlink" Target="https://my.zakupivli.pro/remote/dispatcher/state_purchase_view/57931528" TargetMode="External"/><Relationship Id="rId1306" Type="http://schemas.openxmlformats.org/officeDocument/2006/relationships/hyperlink" Target="https://zakupivli.pro/gov/tenders/UA-2024-08-14-008653-a" TargetMode="External"/><Relationship Id="rId1513" Type="http://schemas.openxmlformats.org/officeDocument/2006/relationships/hyperlink" Target="https://zakupivli.pro/gov/tenders/ua-2024-12-02-004435-a" TargetMode="External"/><Relationship Id="rId1720" Type="http://schemas.openxmlformats.org/officeDocument/2006/relationships/hyperlink" Target="https://zakupivli.pro/gov/tenders/ua-2025-01-31-007250-a" TargetMode="External"/><Relationship Id="rId1958" Type="http://schemas.openxmlformats.org/officeDocument/2006/relationships/hyperlink" Target="https://zakupivli.pro/gov/tenders/ua-2025-04-17-000408-a/lot-19cd55c591204a4d97054bc0f733b073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818" Type="http://schemas.openxmlformats.org/officeDocument/2006/relationships/hyperlink" Target="https://zakupivli.pro/gov/tenders/ua-2025-02-20-007017-a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2007" Type="http://schemas.openxmlformats.org/officeDocument/2006/relationships/hyperlink" Target="https://my.zakupivli.pro/remote/dispatcher/state_purchase_view/59354476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468" Type="http://schemas.openxmlformats.org/officeDocument/2006/relationships/hyperlink" Target="https://zakupivli.pro/gov/tenders/ua-2024-11-14-003634-a" TargetMode="External"/><Relationship Id="rId1675" Type="http://schemas.openxmlformats.org/officeDocument/2006/relationships/hyperlink" Target="https://my.zakupivli.pro/remote/dispatcher/state_purchase_view/56944894" TargetMode="External"/><Relationship Id="rId1882" Type="http://schemas.openxmlformats.org/officeDocument/2006/relationships/hyperlink" Target="https://my.zakupivli.pro/remote/dispatcher/state_purchase_view/58211662" TargetMode="External"/><Relationship Id="rId600" Type="http://schemas.openxmlformats.org/officeDocument/2006/relationships/hyperlink" Target="https://my.zakupivli.pro/remote/dispatcher/state_purchase_view/48409206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1535" Type="http://schemas.openxmlformats.org/officeDocument/2006/relationships/hyperlink" Target="https://zakupivli.pro/gov/tenders/ua-2024-12-19-015237-a/lot-32acbfc5db2140a58cad3239c51ef67e" TargetMode="External"/><Relationship Id="rId905" Type="http://schemas.openxmlformats.org/officeDocument/2006/relationships/hyperlink" Target="https://my.zakupivli.pro/remote/dispatcher/state_purchase_view/49553110" TargetMode="External"/><Relationship Id="rId1742" Type="http://schemas.openxmlformats.org/officeDocument/2006/relationships/hyperlink" Target="https://my.zakupivli.pro/remote/dispatcher/state_purchase_view/57220856" TargetMode="External"/><Relationship Id="rId34" Type="http://schemas.openxmlformats.org/officeDocument/2006/relationships/hyperlink" Target="https://my.zakupki.prom.ua/remote/dispatcher/state_purchase_view/41548910" TargetMode="External"/><Relationship Id="rId1602" Type="http://schemas.openxmlformats.org/officeDocument/2006/relationships/hyperlink" Target="https://zakupivli.pro/gov/tenders/ua-2025-01-08-001594-a/lot-5fa98a015d904ec082c909d73e6a9e7f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1907" Type="http://schemas.openxmlformats.org/officeDocument/2006/relationships/hyperlink" Target="https://my.zakupivli.pro/remote/dispatcher/state_purchase_view/58318606" TargetMode="External"/><Relationship Id="rId2071" Type="http://schemas.openxmlformats.org/officeDocument/2006/relationships/hyperlink" Target="https://my.zakupivli.pro/remote/dispatcher/state_purchase_view/60071327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392" Type="http://schemas.openxmlformats.org/officeDocument/2006/relationships/hyperlink" Target="https://zakupivli.pro/gov/tenders/ua-2024-10-25-008799-a/lot-e7258f63594447c8bfb65274e192ffb8" TargetMode="External"/><Relationship Id="rId2029" Type="http://schemas.openxmlformats.org/officeDocument/2006/relationships/hyperlink" Target="https://my.zakupivli.pro/remote/dispatcher/state_purchase_view/59578825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1697" Type="http://schemas.openxmlformats.org/officeDocument/2006/relationships/hyperlink" Target="https://zakupivli.pro/gov/tenders/ua-2025-01-28-015503-a/lot-a9addf6190e145e7a7985e06b6788d73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1557" Type="http://schemas.openxmlformats.org/officeDocument/2006/relationships/hyperlink" Target="https://zakupivli.pro/gov/tenders/ua-2024-12-25-004680-a" TargetMode="External"/><Relationship Id="rId1764" Type="http://schemas.openxmlformats.org/officeDocument/2006/relationships/hyperlink" Target="https://my.zakupivli.pro/remote/dispatcher/state_purchase_view/57385934" TargetMode="External"/><Relationship Id="rId1971" Type="http://schemas.openxmlformats.org/officeDocument/2006/relationships/hyperlink" Target="https://my.zakupivli.pro/remote/dispatcher/state_purchase_view/59095527" TargetMode="External"/><Relationship Id="rId56" Type="http://schemas.openxmlformats.org/officeDocument/2006/relationships/hyperlink" Target="https://my.zakupki.prom.ua/remote/dispatcher/state_purchase_view/41429057" TargetMode="External"/><Relationship Id="rId1417" Type="http://schemas.openxmlformats.org/officeDocument/2006/relationships/hyperlink" Target="https://zakupivli.pro/gov/tenders/ua-2024-11-01-010548-a" TargetMode="External"/><Relationship Id="rId1624" Type="http://schemas.openxmlformats.org/officeDocument/2006/relationships/hyperlink" Target="https://zakupivli.pro/gov/tenders/ua-2025-01-16-016675-a" TargetMode="External"/><Relationship Id="rId1831" Type="http://schemas.openxmlformats.org/officeDocument/2006/relationships/hyperlink" Target="https://my.zakupivli.pro/remote/dispatcher/state_purchase_view/57700470" TargetMode="External"/><Relationship Id="rId1929" Type="http://schemas.openxmlformats.org/officeDocument/2006/relationships/hyperlink" Target="https://my.zakupivli.pro/remote/dispatcher/state_purchase_view/58575307" TargetMode="External"/><Relationship Id="rId2093" Type="http://schemas.openxmlformats.org/officeDocument/2006/relationships/hyperlink" Target="https://zakupivli.pro/gov/tenders/ua-2025-06-12-000344-a/lot-6678744630fd4adaa7ca7fd43269f9a9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2020" Type="http://schemas.openxmlformats.org/officeDocument/2006/relationships/hyperlink" Target="https://zakupivli.pro/gov/tenders/ua-2025-05-16-000205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1481" Type="http://schemas.openxmlformats.org/officeDocument/2006/relationships/hyperlink" Target="https://zakupivli.pro/gov/tenders/ua-2024-11-20-001284-a" TargetMode="External"/><Relationship Id="rId1579" Type="http://schemas.openxmlformats.org/officeDocument/2006/relationships/hyperlink" Target="https://my.zakupivli.pro/remote/dispatcher/state_purchase_view/56319028" TargetMode="External"/><Relationship Id="rId2118" Type="http://schemas.openxmlformats.org/officeDocument/2006/relationships/hyperlink" Target="https://zakupivli.pro/gov/tenders/ua-2025-06-19-006872-a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1786" Type="http://schemas.openxmlformats.org/officeDocument/2006/relationships/hyperlink" Target="https://zakupivli.pro/gov/tenders/ua-2025-02-13-009405-a/lot-33c26c030db143278a55cb7505b56ce9" TargetMode="External"/><Relationship Id="rId1993" Type="http://schemas.openxmlformats.org/officeDocument/2006/relationships/hyperlink" Target="https://my.zakupivli.pro/remote/dispatcher/state_purchase_view/59253985" TargetMode="External"/><Relationship Id="rId78" Type="http://schemas.openxmlformats.org/officeDocument/2006/relationships/hyperlink" Target="https://my.zakupki.prom.ua/remote/dispatcher/state_purchase_view/41328917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1439" Type="http://schemas.openxmlformats.org/officeDocument/2006/relationships/hyperlink" Target="https://zakupivli.pro/gov/tenders/ua-2024-11-08-000190-a/lot-f753d7ae34c146dab6c4dfa4877bb131" TargetMode="External"/><Relationship Id="rId1646" Type="http://schemas.openxmlformats.org/officeDocument/2006/relationships/hyperlink" Target="https://zakupivli.pro/gov/tenders/ua-2025-01-22-010427-a/lot-ab55c876957845d995a437ad188d9b09" TargetMode="External"/><Relationship Id="rId1853" Type="http://schemas.openxmlformats.org/officeDocument/2006/relationships/hyperlink" Target="https://zakupivli.pro/gov/tenders/ua-2025-03-03-010382-a" TargetMode="External"/><Relationship Id="rId1506" Type="http://schemas.openxmlformats.org/officeDocument/2006/relationships/hyperlink" Target="https://my.zakupivli.pro/remote/dispatcher/state_purchase_view/55352960" TargetMode="External"/><Relationship Id="rId1713" Type="http://schemas.openxmlformats.org/officeDocument/2006/relationships/hyperlink" Target="https://my.zakupivli.pro/remote/dispatcher/state_purchase_view/57100319" TargetMode="External"/><Relationship Id="rId1920" Type="http://schemas.openxmlformats.org/officeDocument/2006/relationships/hyperlink" Target="https://zakupivli.pro/gov/tenders/ua-2025-04-03-005195-a" TargetMode="External"/><Relationship Id="rId294" Type="http://schemas.openxmlformats.org/officeDocument/2006/relationships/hyperlink" Target="https://my.zakupki.prom.ua/remote/dispatcher/state_purchase_view/41866240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2042" Type="http://schemas.openxmlformats.org/officeDocument/2006/relationships/hyperlink" Target="https://zakupivli.pro/gov/tenders/ua-2025-05-27-012930-a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570" Type="http://schemas.openxmlformats.org/officeDocument/2006/relationships/hyperlink" Target="https://zakupivli.pro/gov/tenders/ua-2024-12-26-006943-a" TargetMode="External"/><Relationship Id="rId1668" Type="http://schemas.openxmlformats.org/officeDocument/2006/relationships/hyperlink" Target="https://zakupivli.pro/gov/tenders/ua-2025-01-27-013503-a/lot-56b5f04516aa48b491fc70654eaac6ab" TargetMode="External"/><Relationship Id="rId1875" Type="http://schemas.openxmlformats.org/officeDocument/2006/relationships/hyperlink" Target="https://zakupivli.pro/gov/tenders/ua-2025-03-13-000096-a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1430" Type="http://schemas.openxmlformats.org/officeDocument/2006/relationships/hyperlink" Target="https://zakupivli.pro/gov/tenders/ua-2024-11-06-014697-a" TargetMode="External"/><Relationship Id="rId1528" Type="http://schemas.openxmlformats.org/officeDocument/2006/relationships/hyperlink" Target="https://zakupivli.pro/gov/tenders/ua-2024-12-17-016908-a/lot-35b0ab82a7f64756b2663012645b01a3" TargetMode="External"/><Relationship Id="rId1735" Type="http://schemas.openxmlformats.org/officeDocument/2006/relationships/hyperlink" Target="https://zakupivli.pro/gov/tenders/ua-2025-02-03-009297-a" TargetMode="External"/><Relationship Id="rId1942" Type="http://schemas.openxmlformats.org/officeDocument/2006/relationships/hyperlink" Target="https://my.zakupivli.pro/remote/dispatcher/state_purchase_view/58651905" TargetMode="External"/><Relationship Id="rId27" Type="http://schemas.openxmlformats.org/officeDocument/2006/relationships/hyperlink" Target="https://my.zakupki.prom.ua/remote/dispatcher/state_purchase_view/40312420" TargetMode="External"/><Relationship Id="rId1802" Type="http://schemas.openxmlformats.org/officeDocument/2006/relationships/hyperlink" Target="https://zakupivli.pro/gov/tenders/ua-2025-02-14-008026-a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2064" Type="http://schemas.openxmlformats.org/officeDocument/2006/relationships/hyperlink" Target="https://zakupivli.pro/gov/tenders/ua-2025-06-05-002438-a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1080" Type="http://schemas.openxmlformats.org/officeDocument/2006/relationships/hyperlink" Target="https://my.zakupivli.pro/remote/dispatcher/state_purchase_view/5084015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1592" Type="http://schemas.openxmlformats.org/officeDocument/2006/relationships/hyperlink" Target="https://zakupivli.pro/gov/tenders/ua-2025-01-03-003984-a/lot-50b685476034412da7562ca35923381f" TargetMode="External"/><Relationship Id="rId91" Type="http://schemas.openxmlformats.org/officeDocument/2006/relationships/hyperlink" Target="https://my.zakupki.prom.ua/remote/dispatcher/state_purchase_view/41191954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1452" Type="http://schemas.openxmlformats.org/officeDocument/2006/relationships/hyperlink" Target="https://my.zakupivli.pro/remote/dispatcher/state_purchase_view/54820196" TargetMode="External"/><Relationship Id="rId1897" Type="http://schemas.openxmlformats.org/officeDocument/2006/relationships/hyperlink" Target="https://zakupivli.pro/gov/tenders/ua-2025-03-24-001051-a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1757" Type="http://schemas.openxmlformats.org/officeDocument/2006/relationships/hyperlink" Target="https://my.zakupivli.pro/remote/dispatcher/state_purchase_view/57295165" TargetMode="External"/><Relationship Id="rId1964" Type="http://schemas.openxmlformats.org/officeDocument/2006/relationships/hyperlink" Target="https://zakupivli.pro/gov/tenders/ua-2025-04-18-008599-a/lot-d1930e606bf14e32bb19439d60d5eb4c" TargetMode="External"/><Relationship Id="rId49" Type="http://schemas.openxmlformats.org/officeDocument/2006/relationships/hyperlink" Target="https://my.zakupki.prom.ua/remote/dispatcher/state_purchase_view/41519330" TargetMode="External"/><Relationship Id="rId1617" Type="http://schemas.openxmlformats.org/officeDocument/2006/relationships/hyperlink" Target="https://my.zakupivli.pro/remote/dispatcher/state_purchase_view/56598627" TargetMode="External"/><Relationship Id="rId1824" Type="http://schemas.openxmlformats.org/officeDocument/2006/relationships/hyperlink" Target="https://my.zakupivli.pro/remote/dispatcher/state_purchase_view/57623304" TargetMode="External"/><Relationship Id="rId198" Type="http://schemas.openxmlformats.org/officeDocument/2006/relationships/hyperlink" Target="https://zakupki.prom.ua/gov/tenders/UA-2023-03-22-004354-a" TargetMode="External"/><Relationship Id="rId2086" Type="http://schemas.openxmlformats.org/officeDocument/2006/relationships/hyperlink" Target="https://zakupivli.pro/gov/tenders/ua-2025-06-12-011075-a/lot-977eae71a9824ae8b72230ce316343f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2013" Type="http://schemas.openxmlformats.org/officeDocument/2006/relationships/hyperlink" Target="https://zakupivli.pro/gov/tenders/ua-2025-05-13-002429-a/lot-0a149ea944924aba91b2f8156e2dd006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1474" Type="http://schemas.openxmlformats.org/officeDocument/2006/relationships/hyperlink" Target="https://my.zakupivli.pro/remote/dispatcher/state_purchase_view/54837075" TargetMode="External"/><Relationship Id="rId1681" Type="http://schemas.openxmlformats.org/officeDocument/2006/relationships/hyperlink" Target="https://zakupivli.pro/gov/tenders/ua-2025-01-27-014719-a/lot-29e910c05cde4e8dba4c630368dc8cc7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1541" Type="http://schemas.openxmlformats.org/officeDocument/2006/relationships/hyperlink" Target="https://zakupivli.pro/gov/tenders/ua-2024-12-20-005683-a/lot-a70ea84e10ae476286482dd01a112183" TargetMode="External"/><Relationship Id="rId1779" Type="http://schemas.openxmlformats.org/officeDocument/2006/relationships/hyperlink" Target="https://my.zakupivli.pro/remote/dispatcher/state_purchase_view/57446387" TargetMode="External"/><Relationship Id="rId1986" Type="http://schemas.openxmlformats.org/officeDocument/2006/relationships/hyperlink" Target="https://zakupivli.pro/gov/tenders/ua-2025-05-06-011060-a" TargetMode="External"/><Relationship Id="rId40" Type="http://schemas.openxmlformats.org/officeDocument/2006/relationships/hyperlink" Target="https://my.zakupki.prom.ua/remote/dispatcher/state_purchase_view/41520379" TargetMode="External"/><Relationship Id="rId1401" Type="http://schemas.openxmlformats.org/officeDocument/2006/relationships/hyperlink" Target="https://zakupivli.pro/gov/tenders/ua-2024-10-29-002264-a" TargetMode="External"/><Relationship Id="rId1639" Type="http://schemas.openxmlformats.org/officeDocument/2006/relationships/hyperlink" Target="https://zakupivli.pro/gov/tenders/ua-2025-01-21-013032-a" TargetMode="External"/><Relationship Id="rId1846" Type="http://schemas.openxmlformats.org/officeDocument/2006/relationships/hyperlink" Target="https://my.zakupivli.pro/remote/dispatcher/state_purchase_view/57767467" TargetMode="External"/><Relationship Id="rId1706" Type="http://schemas.openxmlformats.org/officeDocument/2006/relationships/hyperlink" Target="https://zakupivli.pro/gov/tenders/ua-2025-01-29-003903-a/lot-35a62486fc704813b60b1b05ff9ab601" TargetMode="External"/><Relationship Id="rId1913" Type="http://schemas.openxmlformats.org/officeDocument/2006/relationships/hyperlink" Target="https://zakupivli.pro/gov/tenders/ua-2025-03-25-003266-a/lot-90fd47f16ff343cb81f9b845d1569a1c" TargetMode="External"/><Relationship Id="rId287" Type="http://schemas.openxmlformats.org/officeDocument/2006/relationships/hyperlink" Target="https://zakupki.prom.ua/gov/tenders/UA-2023-04-04-000044-a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2035" Type="http://schemas.openxmlformats.org/officeDocument/2006/relationships/hyperlink" Target="https://my.zakupivli.pro/remote/dispatcher/state_purchase_view/59662837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1496" Type="http://schemas.openxmlformats.org/officeDocument/2006/relationships/hyperlink" Target="https://my.zakupivli.pro/remote/dispatcher/state_purchase_view/55498113" TargetMode="External"/><Relationship Id="rId214" Type="http://schemas.openxmlformats.org/officeDocument/2006/relationships/hyperlink" Target="https://my.zakupki.prom.ua/remote/dispatcher/state_purchase_view/41647901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2102" Type="http://schemas.openxmlformats.org/officeDocument/2006/relationships/hyperlink" Target="https://zakupivli.pro/gov/tenders/ua-2025-06-18-011141-a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1563" Type="http://schemas.openxmlformats.org/officeDocument/2006/relationships/hyperlink" Target="https://my.zakupivli.pro/remote/dispatcher/state_purchase_view/56204817" TargetMode="External"/><Relationship Id="rId1770" Type="http://schemas.openxmlformats.org/officeDocument/2006/relationships/hyperlink" Target="https://my.zakupivli.pro/remote/dispatcher/state_purchase_view/57407976" TargetMode="External"/><Relationship Id="rId1868" Type="http://schemas.openxmlformats.org/officeDocument/2006/relationships/hyperlink" Target="https://my.zakupivli.pro/remote/dispatcher/state_purchase_view/58061453" TargetMode="External"/><Relationship Id="rId62" Type="http://schemas.openxmlformats.org/officeDocument/2006/relationships/hyperlink" Target="https://my.zakupki.prom.ua/remote/dispatcher/state_purchase_view/41426939" TargetMode="External"/><Relationship Id="rId1216" Type="http://schemas.openxmlformats.org/officeDocument/2006/relationships/hyperlink" Target="https://my.zakupivli.pro/remote/dispatcher/state_purchase_view/52282158" TargetMode="External"/><Relationship Id="rId1423" Type="http://schemas.openxmlformats.org/officeDocument/2006/relationships/hyperlink" Target="https://zakupivli.pro/gov/tenders/ua-2024-11-01-000223-a" TargetMode="External"/><Relationship Id="rId1630" Type="http://schemas.openxmlformats.org/officeDocument/2006/relationships/hyperlink" Target="https://my.zakupivli.pro/remote/dispatcher/state_purchase_view/56756969" TargetMode="External"/><Relationship Id="rId1728" Type="http://schemas.openxmlformats.org/officeDocument/2006/relationships/hyperlink" Target="https://my.zakupivli.pro/remote/dispatcher/state_purchase_view/57141917" TargetMode="External"/><Relationship Id="rId1935" Type="http://schemas.openxmlformats.org/officeDocument/2006/relationships/hyperlink" Target="https://zakupivli.pro/gov/tenders/ua-2025-04-07-006636-a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2057" Type="http://schemas.openxmlformats.org/officeDocument/2006/relationships/hyperlink" Target="https://my.zakupivli.pro/remote/dispatcher/state_purchase_view/59864438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2124" Type="http://schemas.openxmlformats.org/officeDocument/2006/relationships/hyperlink" Target="https://zakupivli.pro/gov/tenders/ua-2025-06-20-003030-a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1585" Type="http://schemas.openxmlformats.org/officeDocument/2006/relationships/hyperlink" Target="https://zakupivli.pro/gov/tenders/ua-2025-01-02-001375-a" TargetMode="External"/><Relationship Id="rId1792" Type="http://schemas.openxmlformats.org/officeDocument/2006/relationships/hyperlink" Target="https://my.zakupivli.pro/remote/dispatcher/state_purchase_view/57483469" TargetMode="External"/><Relationship Id="rId84" Type="http://schemas.openxmlformats.org/officeDocument/2006/relationships/hyperlink" Target="https://my.zakupki.prom.ua/remote/dispatcher/state_purchase_view/41234669" TargetMode="External"/><Relationship Id="rId510" Type="http://schemas.openxmlformats.org/officeDocument/2006/relationships/hyperlink" Target="https://zakupivli.pro/gov/tenders/UA-2023-10-25-014030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1445" Type="http://schemas.openxmlformats.org/officeDocument/2006/relationships/hyperlink" Target="https://my.zakupivli.pro/remote/dispatcher/state_purchase_view/54822010" TargetMode="External"/><Relationship Id="rId1652" Type="http://schemas.openxmlformats.org/officeDocument/2006/relationships/hyperlink" Target="https://my.zakupivli.pro/remote/dispatcher/state_purchase_view/56922591" TargetMode="External"/><Relationship Id="rId1000" Type="http://schemas.openxmlformats.org/officeDocument/2006/relationships/hyperlink" Target="https://zakupivli.pro/gov/tenders/UA-2024-03-25-000272-a" TargetMode="External"/><Relationship Id="rId1305" Type="http://schemas.openxmlformats.org/officeDocument/2006/relationships/hyperlink" Target="https://zakupivli.pro/gov/tenders/UA-2024-08-14-000304-a" TargetMode="External"/><Relationship Id="rId1957" Type="http://schemas.openxmlformats.org/officeDocument/2006/relationships/hyperlink" Target="https://my.zakupivli.pro/remote/dispatcher/state_purchase_view/58831849" TargetMode="External"/><Relationship Id="rId1512" Type="http://schemas.openxmlformats.org/officeDocument/2006/relationships/hyperlink" Target="https://zakupivli.pro/gov/tenders/ua-2024-12-03-012447-a/lot-27a447f16f4a4a818eb01daf699ca267" TargetMode="External"/><Relationship Id="rId1817" Type="http://schemas.openxmlformats.org/officeDocument/2006/relationships/hyperlink" Target="https://zakupivli.pro/gov/tenders/ua-2025-02-20-008191-a/lot-b4beb872b6e6474d88283380ce450f29" TargetMode="External"/><Relationship Id="rId11" Type="http://schemas.openxmlformats.org/officeDocument/2006/relationships/hyperlink" Target="https://zakupki.prom.ua/gov/tenders/UA-2022-11-23-004191-a" TargetMode="External"/><Relationship Id="rId398" Type="http://schemas.openxmlformats.org/officeDocument/2006/relationships/hyperlink" Target="https://zakupki.prom.ua/gov/tenders/UA-2023-07-19-002763-a" TargetMode="External"/><Relationship Id="rId2079" Type="http://schemas.openxmlformats.org/officeDocument/2006/relationships/hyperlink" Target="https://my.zakupivli.pro/remote/dispatcher/state_purchase_view/60047433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2006" Type="http://schemas.openxmlformats.org/officeDocument/2006/relationships/hyperlink" Target="https://my.zakupivli.pro/remote/dispatcher/state_purchase_view/59361064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1467" Type="http://schemas.openxmlformats.org/officeDocument/2006/relationships/hyperlink" Target="https://zakupivli.pro/gov/tenders/ua-2024-11-14-013905-a" TargetMode="External"/><Relationship Id="rId1674" Type="http://schemas.openxmlformats.org/officeDocument/2006/relationships/hyperlink" Target="https://my.zakupivli.pro/remote/dispatcher/state_purchase_view/56946083" TargetMode="External"/><Relationship Id="rId1881" Type="http://schemas.openxmlformats.org/officeDocument/2006/relationships/hyperlink" Target="https://zakupivli.pro/gov/tenders/ua-2025-03-14-000631-a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1534" Type="http://schemas.openxmlformats.org/officeDocument/2006/relationships/hyperlink" Target="https://my.zakupivli.pro/remote/dispatcher/state_purchase_view/55956705" TargetMode="External"/><Relationship Id="rId1741" Type="http://schemas.openxmlformats.org/officeDocument/2006/relationships/hyperlink" Target="https://my.zakupivli.pro/remote/dispatcher/state_purchase_view/57223306" TargetMode="External"/><Relationship Id="rId1979" Type="http://schemas.openxmlformats.org/officeDocument/2006/relationships/hyperlink" Target="https://my.zakupivli.pro/remote/dispatcher/state_purchase_view/59209475" TargetMode="External"/><Relationship Id="rId33" Type="http://schemas.openxmlformats.org/officeDocument/2006/relationships/hyperlink" Target="https://my.zakupki.prom.ua/remote/dispatcher/state_purchase_view/41550489" TargetMode="External"/><Relationship Id="rId1601" Type="http://schemas.openxmlformats.org/officeDocument/2006/relationships/hyperlink" Target="https://zakupivli.pro/gov/tenders/ua-2025-01-08-007829-a" TargetMode="External"/><Relationship Id="rId1839" Type="http://schemas.openxmlformats.org/officeDocument/2006/relationships/hyperlink" Target="https://my.zakupivli.pro/remote/dispatcher/state_purchase_view/57729054" TargetMode="External"/><Relationship Id="rId182" Type="http://schemas.openxmlformats.org/officeDocument/2006/relationships/hyperlink" Target="https://zakupki.prom.ua/gov/tenders/UA-2023-03-20-010412-a" TargetMode="External"/><Relationship Id="rId1906" Type="http://schemas.openxmlformats.org/officeDocument/2006/relationships/hyperlink" Target="https://my.zakupivli.pro/remote/dispatcher/state_purchase_view/58319979" TargetMode="External"/><Relationship Id="rId487" Type="http://schemas.openxmlformats.org/officeDocument/2006/relationships/hyperlink" Target="https://my.zakupki.prom.ua/remote/dispatcher/state_purchase_view/45419691" TargetMode="External"/><Relationship Id="rId694" Type="http://schemas.openxmlformats.org/officeDocument/2006/relationships/hyperlink" Target="https://zakupivli.pro/gov/tenders/UA-2024-01-31-010710-a" TargetMode="External"/><Relationship Id="rId2070" Type="http://schemas.openxmlformats.org/officeDocument/2006/relationships/hyperlink" Target="https://zakupivli.pro/gov/tenders/ua-2025-06-06-006663-a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84" Type="http://schemas.openxmlformats.org/officeDocument/2006/relationships/hyperlink" Target="https://my.zakupivli.pro/remote/dispatcher/state_purchase_view/51864709" TargetMode="External"/><Relationship Id="rId2028" Type="http://schemas.openxmlformats.org/officeDocument/2006/relationships/hyperlink" Target="https://zakupivli.pro/gov/tenders/ua-2025-05-20-001540-a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391" Type="http://schemas.openxmlformats.org/officeDocument/2006/relationships/hyperlink" Target="https://my.zakupivli.pro/remote/dispatcher/state_purchase_view/54293500" TargetMode="External"/><Relationship Id="rId1489" Type="http://schemas.openxmlformats.org/officeDocument/2006/relationships/hyperlink" Target="https://zakupivli.pro/gov/tenders/ua-2024-11-26-009164-a" TargetMode="External"/><Relationship Id="rId1696" Type="http://schemas.openxmlformats.org/officeDocument/2006/relationships/hyperlink" Target="https://my.zakupivli.pro/remote/dispatcher/state_purchase_view/56982494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1556" Type="http://schemas.openxmlformats.org/officeDocument/2006/relationships/hyperlink" Target="https://zakupivli.pro/gov/tenders/ua-2024-12-25-010078-a" TargetMode="External"/><Relationship Id="rId1763" Type="http://schemas.openxmlformats.org/officeDocument/2006/relationships/hyperlink" Target="https://zakupivli.pro/gov/tenders/ua-2025-02-10-005542-a" TargetMode="External"/><Relationship Id="rId1970" Type="http://schemas.openxmlformats.org/officeDocument/2006/relationships/hyperlink" Target="https://zakupivli.pro/gov/tenders/ua-2025-04-30-002296-a" TargetMode="External"/><Relationship Id="rId55" Type="http://schemas.openxmlformats.org/officeDocument/2006/relationships/hyperlink" Target="https://my.zakupki.prom.ua/remote/dispatcher/state_purchase_view/41432337" TargetMode="External"/><Relationship Id="rId1209" Type="http://schemas.openxmlformats.org/officeDocument/2006/relationships/hyperlink" Target="https://my.zakupivli.pro/remote/dispatcher/state_purchase_view/52221727" TargetMode="External"/><Relationship Id="rId1416" Type="http://schemas.openxmlformats.org/officeDocument/2006/relationships/hyperlink" Target="https://my.zakupivli.pro/remote/dispatcher/state_purchase_view/54453100" TargetMode="External"/><Relationship Id="rId1623" Type="http://schemas.openxmlformats.org/officeDocument/2006/relationships/hyperlink" Target="https://my.zakupivli.pro/remote/dispatcher/state_purchase_view/56624857" TargetMode="External"/><Relationship Id="rId1830" Type="http://schemas.openxmlformats.org/officeDocument/2006/relationships/hyperlink" Target="https://my.zakupivli.pro/remote/dispatcher/state_purchase_view/57711359" TargetMode="External"/><Relationship Id="rId1928" Type="http://schemas.openxmlformats.org/officeDocument/2006/relationships/hyperlink" Target="https://my.zakupivli.pro/remote/dispatcher/state_purchase_view/58589458" TargetMode="External"/><Relationship Id="rId2092" Type="http://schemas.openxmlformats.org/officeDocument/2006/relationships/hyperlink" Target="https://zakupivli.pro/gov/tenders/ua-2025-06-12-001669-a" TargetMode="External"/><Relationship Id="rId271" Type="http://schemas.openxmlformats.org/officeDocument/2006/relationships/hyperlink" Target="https://my.zakupki.prom.ua/remote/dispatcher/state_purchase_view/41779398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1480" Type="http://schemas.openxmlformats.org/officeDocument/2006/relationships/hyperlink" Target="https://my.zakupivli.pro/remote/dispatcher/state_purchase_view/54954390" TargetMode="External"/><Relationship Id="rId2117" Type="http://schemas.openxmlformats.org/officeDocument/2006/relationships/hyperlink" Target="https://zakupivli.pro/gov/tenders/ua-2025-06-19-006954-a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1578" Type="http://schemas.openxmlformats.org/officeDocument/2006/relationships/hyperlink" Target="https://my.zakupivli.pro/remote/dispatcher/state_purchase_view/56319993" TargetMode="External"/><Relationship Id="rId1785" Type="http://schemas.openxmlformats.org/officeDocument/2006/relationships/hyperlink" Target="https://zakupivli.pro/gov/tenders/ua-2025-02-13-009809-a/lot-563a933143104f4a8f4a9e74b9e920e9" TargetMode="External"/><Relationship Id="rId1992" Type="http://schemas.openxmlformats.org/officeDocument/2006/relationships/hyperlink" Target="https://zakupivli.pro/gov/tenders/ua-2025-05-06-007587-a" TargetMode="External"/><Relationship Id="rId77" Type="http://schemas.openxmlformats.org/officeDocument/2006/relationships/hyperlink" Target="https://my.zakupki.prom.ua/remote/dispatcher/state_purchase_view/41328966" TargetMode="External"/><Relationship Id="rId503" Type="http://schemas.openxmlformats.org/officeDocument/2006/relationships/hyperlink" Target="https://zakupivli.pro/gov/tenders/UA-2023-10-24-009180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1438" Type="http://schemas.openxmlformats.org/officeDocument/2006/relationships/hyperlink" Target="https://zakupivli.pro/gov/tenders/ua-2024-11-08-002662-a" TargetMode="External"/><Relationship Id="rId1645" Type="http://schemas.openxmlformats.org/officeDocument/2006/relationships/hyperlink" Target="https://zakupivli.pro/gov/tenders/ua-2025-01-22-016532-a" TargetMode="External"/><Relationship Id="rId1200" Type="http://schemas.openxmlformats.org/officeDocument/2006/relationships/hyperlink" Target="https://my.zakupivli.pro/remote/dispatcher/state_purchase_view/52153166" TargetMode="External"/><Relationship Id="rId1852" Type="http://schemas.openxmlformats.org/officeDocument/2006/relationships/hyperlink" Target="https://zakupivli.pro/gov/tenders/ua-2025-03-03-010821-a" TargetMode="External"/><Relationship Id="rId1505" Type="http://schemas.openxmlformats.org/officeDocument/2006/relationships/hyperlink" Target="https://my.zakupivli.pro/remote/dispatcher/state_purchase_view/55397586" TargetMode="External"/><Relationship Id="rId1712" Type="http://schemas.openxmlformats.org/officeDocument/2006/relationships/hyperlink" Target="https://my.zakupivli.pro/remote/dispatcher/state_purchase_view/57102057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2041" Type="http://schemas.openxmlformats.org/officeDocument/2006/relationships/hyperlink" Target="https://my.zakupivli.pro/remote/dispatcher/state_purchase_view/59713132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1667" Type="http://schemas.openxmlformats.org/officeDocument/2006/relationships/hyperlink" Target="https://my.zakupivli.pro/remote/dispatcher/state_purchase_view/56943535" TargetMode="External"/><Relationship Id="rId1874" Type="http://schemas.openxmlformats.org/officeDocument/2006/relationships/hyperlink" Target="https://zakupivli.pro/gov/tenders/ua-2025-03-13-002113-a" TargetMode="External"/><Relationship Id="rId1527" Type="http://schemas.openxmlformats.org/officeDocument/2006/relationships/hyperlink" Target="https://zakupivli.pro/gov/tenders/ua-2024-12-17-016908-a/lot-47b80c82df264fb6bba9e168a480914e" TargetMode="External"/><Relationship Id="rId1734" Type="http://schemas.openxmlformats.org/officeDocument/2006/relationships/hyperlink" Target="https://zakupivli.pro/gov/tenders/ua-2025-02-03-009439-a" TargetMode="External"/><Relationship Id="rId1941" Type="http://schemas.openxmlformats.org/officeDocument/2006/relationships/hyperlink" Target="https://my.zakupivli.pro/remote/dispatcher/state_purchase_view/58656209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1801" Type="http://schemas.openxmlformats.org/officeDocument/2006/relationships/hyperlink" Target="https://zakupivli.pro/gov/tenders/ua-2025-02-14-008779-a" TargetMode="External"/><Relationship Id="rId382" Type="http://schemas.openxmlformats.org/officeDocument/2006/relationships/hyperlink" Target="https://my.zakupki.prom.ua/remote/dispatcher/state_purchase_view/44300695" TargetMode="External"/><Relationship Id="rId687" Type="http://schemas.openxmlformats.org/officeDocument/2006/relationships/hyperlink" Target="https://zakupivli.pro/gov/tenders/UA-2024-01-31-008115-a" TargetMode="External"/><Relationship Id="rId2063" Type="http://schemas.openxmlformats.org/officeDocument/2006/relationships/hyperlink" Target="https://zakupivli.pro/gov/tenders/ua-2025-06-05-004619-a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1591" Type="http://schemas.openxmlformats.org/officeDocument/2006/relationships/hyperlink" Target="https://zakupivli.pro/gov/tenders/ua-2025-01-03-004740-a/lot-70092edfd275441faa65347500714538" TargetMode="External"/><Relationship Id="rId1689" Type="http://schemas.openxmlformats.org/officeDocument/2006/relationships/hyperlink" Target="https://zakupivli.pro/gov/tenders/ua-2025-01-27-016004-a/lot-d5b65214dd394aafade3265be9b80114" TargetMode="External"/><Relationship Id="rId90" Type="http://schemas.openxmlformats.org/officeDocument/2006/relationships/hyperlink" Target="https://my.zakupki.prom.ua/remote/dispatcher/state_purchase_view/41193065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1451" Type="http://schemas.openxmlformats.org/officeDocument/2006/relationships/hyperlink" Target="https://my.zakupivli.pro/remote/dispatcher/state_purchase_view/54820495" TargetMode="External"/><Relationship Id="rId1896" Type="http://schemas.openxmlformats.org/officeDocument/2006/relationships/hyperlink" Target="https://zakupivli.pro/gov/tenders/ua-2025-03-24-001110-a" TargetMode="External"/><Relationship Id="rId919" Type="http://schemas.openxmlformats.org/officeDocument/2006/relationships/hyperlink" Target="https://zakupivli.pro/gov/tenders/UA-2024-03-05-002444-a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1549" Type="http://schemas.openxmlformats.org/officeDocument/2006/relationships/hyperlink" Target="https://zakupivli.pro/gov/tenders/ua-2024-12-24-017756-a/lot-aadf24d394f0401fbdb306221bfe5c69" TargetMode="External"/><Relationship Id="rId1756" Type="http://schemas.openxmlformats.org/officeDocument/2006/relationships/hyperlink" Target="https://my.zakupivli.pro/remote/dispatcher/state_purchase_view/57301275" TargetMode="External"/><Relationship Id="rId1963" Type="http://schemas.openxmlformats.org/officeDocument/2006/relationships/hyperlink" Target="https://my.zakupivli.pro/remote/dispatcher/state_purchase_view/58876357" TargetMode="External"/><Relationship Id="rId48" Type="http://schemas.openxmlformats.org/officeDocument/2006/relationships/hyperlink" Target="https://my.zakupki.prom.ua/remote/dispatcher/state_purchase_view/41519534" TargetMode="External"/><Relationship Id="rId1409" Type="http://schemas.openxmlformats.org/officeDocument/2006/relationships/hyperlink" Target="https://zakupivli.pro/gov/tenders/ua-2024-10-30-005005-a" TargetMode="External"/><Relationship Id="rId1616" Type="http://schemas.openxmlformats.org/officeDocument/2006/relationships/hyperlink" Target="https://my.zakupivli.pro/remote/dispatcher/state_purchase_view/56598991" TargetMode="External"/><Relationship Id="rId1823" Type="http://schemas.openxmlformats.org/officeDocument/2006/relationships/hyperlink" Target="https://my.zakupivli.pro/remote/dispatcher/state_purchase_view/57638292" TargetMode="External"/><Relationship Id="rId197" Type="http://schemas.openxmlformats.org/officeDocument/2006/relationships/hyperlink" Target="https://zakupki.prom.ua/gov/tenders/UA-2023-03-22-010199-a" TargetMode="External"/><Relationship Id="rId2085" Type="http://schemas.openxmlformats.org/officeDocument/2006/relationships/hyperlink" Target="https://zakupivli.pro/gov/tenders/ua-2025-06-12-011681-a/lot-4f34003fa74d4c5fa982e862baf8a11f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1473" Type="http://schemas.openxmlformats.org/officeDocument/2006/relationships/hyperlink" Target="https://my.zakupivli.pro/remote/dispatcher/state_purchase_view/54855962" TargetMode="External"/><Relationship Id="rId2012" Type="http://schemas.openxmlformats.org/officeDocument/2006/relationships/hyperlink" Target="https://my.zakupivli.pro/remote/dispatcher/state_purchase_view/59372454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1680" Type="http://schemas.openxmlformats.org/officeDocument/2006/relationships/hyperlink" Target="https://zakupivli.pro/gov/tenders/ua-2025-01-27-015305-a" TargetMode="External"/><Relationship Id="rId1778" Type="http://schemas.openxmlformats.org/officeDocument/2006/relationships/hyperlink" Target="https://my.zakupivli.pro/remote/dispatcher/state_purchase_view/57447516" TargetMode="External"/><Relationship Id="rId1985" Type="http://schemas.openxmlformats.org/officeDocument/2006/relationships/hyperlink" Target="https://zakupivli.pro/gov/tenders/ua-2025-05-06-012147-a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540" Type="http://schemas.openxmlformats.org/officeDocument/2006/relationships/hyperlink" Target="https://my.zakupivli.pro/remote/dispatcher/state_purchase_view/56008163" TargetMode="External"/><Relationship Id="rId1638" Type="http://schemas.openxmlformats.org/officeDocument/2006/relationships/hyperlink" Target="https://zakupivli.pro/gov/tenders/ua-2025-01-21-013373-a" TargetMode="External"/><Relationship Id="rId1400" Type="http://schemas.openxmlformats.org/officeDocument/2006/relationships/hyperlink" Target="https://zakupivli.pro/gov/tenders/ua-2024-10-29-008170-a" TargetMode="External"/><Relationship Id="rId1845" Type="http://schemas.openxmlformats.org/officeDocument/2006/relationships/hyperlink" Target="https://zakupivli.pro/gov/tenders/ua-2025-02-26-006375-a" TargetMode="External"/><Relationship Id="rId1705" Type="http://schemas.openxmlformats.org/officeDocument/2006/relationships/hyperlink" Target="https://my.zakupivli.pro/remote/dispatcher/state_purchase_view/57010056" TargetMode="External"/><Relationship Id="rId1912" Type="http://schemas.openxmlformats.org/officeDocument/2006/relationships/hyperlink" Target="https://zakupivli.pro/gov/tenders/ua-2025-03-25-007819-a/lot-d029fc1166bb43dfbce5b3417de00213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2034" Type="http://schemas.openxmlformats.org/officeDocument/2006/relationships/hyperlink" Target="https://zakupivli.pro/gov/tenders/ua-2025-05-23-009263-a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1495" Type="http://schemas.openxmlformats.org/officeDocument/2006/relationships/hyperlink" Target="https://my.zakupivli.pro/remote/dispatcher/state_purchase_view/55499643" TargetMode="External"/><Relationship Id="rId2101" Type="http://schemas.openxmlformats.org/officeDocument/2006/relationships/hyperlink" Target="https://zakupivli.pro/gov/tenders/ua-2025-06-18-011358-a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62" Type="http://schemas.openxmlformats.org/officeDocument/2006/relationships/hyperlink" Target="https://my.zakupivli.pro/remote/dispatcher/state_purchase_view/56208279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1422" Type="http://schemas.openxmlformats.org/officeDocument/2006/relationships/hyperlink" Target="https://zakupivli.pro/gov/tenders/ua-2024-11-01-000272-a" TargetMode="External"/><Relationship Id="rId1867" Type="http://schemas.openxmlformats.org/officeDocument/2006/relationships/hyperlink" Target="https://my.zakupivli.pro/remote/dispatcher/state_purchase_view/58072937" TargetMode="External"/><Relationship Id="rId61" Type="http://schemas.openxmlformats.org/officeDocument/2006/relationships/hyperlink" Target="https://my.zakupki.prom.ua/remote/dispatcher/state_purchase_view/41427101" TargetMode="External"/><Relationship Id="rId1727" Type="http://schemas.openxmlformats.org/officeDocument/2006/relationships/hyperlink" Target="https://my.zakupivli.pro/remote/dispatcher/state_purchase_view/57144174" TargetMode="External"/><Relationship Id="rId1934" Type="http://schemas.openxmlformats.org/officeDocument/2006/relationships/hyperlink" Target="https://zakupivli.pro/gov/tenders/ua-2025-04-07-006839-a" TargetMode="External"/><Relationship Id="rId19" Type="http://schemas.openxmlformats.org/officeDocument/2006/relationships/hyperlink" Target="https://my.zakupki.prom.ua/remote/dispatcher/state_purchase_view/40092152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2056" Type="http://schemas.openxmlformats.org/officeDocument/2006/relationships/hyperlink" Target="https://my.zakupivli.pro/remote/dispatcher/state_purchase_view/59869236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2123" Type="http://schemas.openxmlformats.org/officeDocument/2006/relationships/hyperlink" Target="https://my.zakupivli.pro/remote/dispatcher/state_purchase_view/60237216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1584" Type="http://schemas.openxmlformats.org/officeDocument/2006/relationships/hyperlink" Target="https://zakupivli.pro/gov/tenders/ua-2025-01-02-001786-a" TargetMode="External"/><Relationship Id="rId1791" Type="http://schemas.openxmlformats.org/officeDocument/2006/relationships/hyperlink" Target="https://zakupivli.pro/gov/tenders/ua-2025-02-13-013204-a" TargetMode="External"/><Relationship Id="rId83" Type="http://schemas.openxmlformats.org/officeDocument/2006/relationships/hyperlink" Target="https://my.zakupki.prom.ua/remote/dispatcher/state_purchase_view/41235144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1444" Type="http://schemas.openxmlformats.org/officeDocument/2006/relationships/hyperlink" Target="https://my.zakupivli.pro/remote/dispatcher/state_purchase_view/54822874" TargetMode="External"/><Relationship Id="rId1651" Type="http://schemas.openxmlformats.org/officeDocument/2006/relationships/hyperlink" Target="https://my.zakupivli.pro/remote/dispatcher/state_purchase_view/56922843" TargetMode="External"/><Relationship Id="rId1889" Type="http://schemas.openxmlformats.org/officeDocument/2006/relationships/hyperlink" Target="https://zakupivli.pro/gov/tenders/ua-2025-03-20-002481-a" TargetMode="External"/><Relationship Id="rId1304" Type="http://schemas.openxmlformats.org/officeDocument/2006/relationships/hyperlink" Target="https://zakupivli.pro/gov/tenders/UA-2024-08-15-004128-a" TargetMode="External"/><Relationship Id="rId1511" Type="http://schemas.openxmlformats.org/officeDocument/2006/relationships/hyperlink" Target="https://zakupivli.pro/gov/tenders/ua-2024-12-04-012135-a" TargetMode="External"/><Relationship Id="rId1749" Type="http://schemas.openxmlformats.org/officeDocument/2006/relationships/hyperlink" Target="https://zakupivli.pro/gov/tenders/ua-2025-02-05-009779-a" TargetMode="External"/><Relationship Id="rId1956" Type="http://schemas.openxmlformats.org/officeDocument/2006/relationships/hyperlink" Target="https://zakupivli.pro/gov/tenders/ua-2025-04-15-002650-a" TargetMode="External"/><Relationship Id="rId1609" Type="http://schemas.openxmlformats.org/officeDocument/2006/relationships/hyperlink" Target="https://zakupivli.pro/gov/tenders/ua-2025-01-14-013229-a/lot-6c40ccac7e5b4631b61b742e9587204f" TargetMode="External"/><Relationship Id="rId1816" Type="http://schemas.openxmlformats.org/officeDocument/2006/relationships/hyperlink" Target="https://zakupivli.pro/gov/tenders/ua-2025-02-20-010663-a" TargetMode="External"/><Relationship Id="rId10" Type="http://schemas.openxmlformats.org/officeDocument/2006/relationships/hyperlink" Target="https://zakupki.prom.ua/gov/tenders/UA-2022-11-17-012395-a" TargetMode="External"/><Relationship Id="rId397" Type="http://schemas.openxmlformats.org/officeDocument/2006/relationships/hyperlink" Target="https://zakupki.prom.ua/gov/tenders/UA-2023-07-13-000492-a" TargetMode="External"/><Relationship Id="rId2078" Type="http://schemas.openxmlformats.org/officeDocument/2006/relationships/hyperlink" Target="https://my.zakupivli.pro/remote/dispatcher/state_purchase_view/60047891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94" Type="http://schemas.openxmlformats.org/officeDocument/2006/relationships/hyperlink" Target="https://my.zakupivli.pro/remote/dispatcher/state_purchase_view/50933225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1399" Type="http://schemas.openxmlformats.org/officeDocument/2006/relationships/hyperlink" Target="https://zakupivli.pro/gov/tenders/ua-2024-10-29-008424-a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1466" Type="http://schemas.openxmlformats.org/officeDocument/2006/relationships/hyperlink" Target="https://zakupivli.pro/gov/tenders/ua-2024-11-14-014016-a" TargetMode="External"/><Relationship Id="rId2005" Type="http://schemas.openxmlformats.org/officeDocument/2006/relationships/hyperlink" Target="https://my.zakupivli.pro/remote/dispatcher/state_purchase_view/59361203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1673" Type="http://schemas.openxmlformats.org/officeDocument/2006/relationships/hyperlink" Target="https://zakupivli.pro/gov/tenders/ua-2025-01-27-013929-a/lot-c3e5392d9cc84705805a425ed3abf81e" TargetMode="External"/><Relationship Id="rId1880" Type="http://schemas.openxmlformats.org/officeDocument/2006/relationships/hyperlink" Target="https://zakupivli.pro/gov/tenders/ua-2025-03-14-003738-a" TargetMode="External"/><Relationship Id="rId1978" Type="http://schemas.openxmlformats.org/officeDocument/2006/relationships/hyperlink" Target="https://my.zakupivli.pro/remote/dispatcher/state_purchase_view/59210268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1533" Type="http://schemas.openxmlformats.org/officeDocument/2006/relationships/hyperlink" Target="https://my.zakupivli.pro/remote/dispatcher/state_purchase_view/55969608" TargetMode="External"/><Relationship Id="rId1740" Type="http://schemas.openxmlformats.org/officeDocument/2006/relationships/hyperlink" Target="https://my.zakupivli.pro/remote/dispatcher/state_purchase_view/57231734" TargetMode="External"/><Relationship Id="rId32" Type="http://schemas.openxmlformats.org/officeDocument/2006/relationships/hyperlink" Target="https://my.zakupki.prom.ua/remote/dispatcher/state_purchase_view/41563913" TargetMode="External"/><Relationship Id="rId1600" Type="http://schemas.openxmlformats.org/officeDocument/2006/relationships/hyperlink" Target="https://my.zakupivli.pro/remote/dispatcher/state_purchase_view/56394826" TargetMode="External"/><Relationship Id="rId1838" Type="http://schemas.openxmlformats.org/officeDocument/2006/relationships/hyperlink" Target="https://my.zakupivli.pro/remote/dispatcher/state_purchase_view/57734245" TargetMode="External"/><Relationship Id="rId181" Type="http://schemas.openxmlformats.org/officeDocument/2006/relationships/hyperlink" Target="https://zakupki.prom.ua/gov/tenders/UA-2023-03-20-010476-a" TargetMode="External"/><Relationship Id="rId1905" Type="http://schemas.openxmlformats.org/officeDocument/2006/relationships/hyperlink" Target="https://my.zakupivli.pro/remote/dispatcher/state_purchase_view/58330065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hyperlink" Target="https://my.zakupivli.pro/remote/dispatcher/state_purchase_view/54304558" TargetMode="External"/><Relationship Id="rId2027" Type="http://schemas.openxmlformats.org/officeDocument/2006/relationships/hyperlink" Target="https://zakupivli.pro/gov/tenders/ua-2025-05-20-001567-a" TargetMode="External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1488" Type="http://schemas.openxmlformats.org/officeDocument/2006/relationships/hyperlink" Target="https://zakupivli.pro/gov/tenders/ua-2024-11-26-016347-a" TargetMode="External"/><Relationship Id="rId1695" Type="http://schemas.openxmlformats.org/officeDocument/2006/relationships/hyperlink" Target="https://my.zakupivli.pro/remote/dispatcher/state_purchase_view/56987956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555" Type="http://schemas.openxmlformats.org/officeDocument/2006/relationships/hyperlink" Target="https://zakupivli.pro/gov/tenders/ua-2024-12-25-010078-a" TargetMode="External"/><Relationship Id="rId1762" Type="http://schemas.openxmlformats.org/officeDocument/2006/relationships/hyperlink" Target="https://my.zakupivli.pro/remote/dispatcher/state_purchase_view/57327334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1415" Type="http://schemas.openxmlformats.org/officeDocument/2006/relationships/hyperlink" Target="https://my.zakupivli.pro/remote/dispatcher/state_purchase_view/54453220" TargetMode="External"/><Relationship Id="rId54" Type="http://schemas.openxmlformats.org/officeDocument/2006/relationships/hyperlink" Target="https://my.zakupki.prom.ua/remote/dispatcher/state_purchase_view/41434270" TargetMode="External"/><Relationship Id="rId1622" Type="http://schemas.openxmlformats.org/officeDocument/2006/relationships/hyperlink" Target="https://my.zakupivli.pro/remote/dispatcher/state_purchase_view/56624862" TargetMode="External"/><Relationship Id="rId1927" Type="http://schemas.openxmlformats.org/officeDocument/2006/relationships/hyperlink" Target="https://my.zakupivli.pro/remote/dispatcher/state_purchase_view/58589905" TargetMode="External"/><Relationship Id="rId2091" Type="http://schemas.openxmlformats.org/officeDocument/2006/relationships/hyperlink" Target="https://zakupivli.pro/gov/tenders/ua-2025-06-12-001850-a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049" Type="http://schemas.openxmlformats.org/officeDocument/2006/relationships/hyperlink" Target="https://zakupivli.pro/gov/tenders/ua-2025-05-30-000828-a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2116" Type="http://schemas.openxmlformats.org/officeDocument/2006/relationships/hyperlink" Target="https://zakupivli.pro/gov/tenders/ua-2025-06-19-007019-a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1577" Type="http://schemas.openxmlformats.org/officeDocument/2006/relationships/hyperlink" Target="https://my.zakupivli.pro/remote/dispatcher/state_purchase_view/56325016" TargetMode="External"/><Relationship Id="rId1784" Type="http://schemas.openxmlformats.org/officeDocument/2006/relationships/hyperlink" Target="https://zakupivli.pro/gov/tenders/ua-2025-02-13-010243-a" TargetMode="External"/><Relationship Id="rId1991" Type="http://schemas.openxmlformats.org/officeDocument/2006/relationships/hyperlink" Target="https://zakupivli.pro/gov/tenders/ua-2025-05-06-008012-a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1437" Type="http://schemas.openxmlformats.org/officeDocument/2006/relationships/hyperlink" Target="https://zakupivli.pro/gov/tenders/ua-2024-11-08-003305-a" TargetMode="External"/><Relationship Id="rId1644" Type="http://schemas.openxmlformats.org/officeDocument/2006/relationships/hyperlink" Target="https://my.zakupivli.pro/remote/dispatcher/state_purchase_view/56780342" TargetMode="External"/><Relationship Id="rId1851" Type="http://schemas.openxmlformats.org/officeDocument/2006/relationships/hyperlink" Target="https://my.zakupivli.pro/remote/dispatcher/state_purchase_view/57827098" TargetMode="External"/><Relationship Id="rId1504" Type="http://schemas.openxmlformats.org/officeDocument/2006/relationships/hyperlink" Target="https://my.zakupivli.pro/remote/dispatcher/state_purchase_view/55452603" TargetMode="External"/><Relationship Id="rId1711" Type="http://schemas.openxmlformats.org/officeDocument/2006/relationships/hyperlink" Target="https://zakupivli.pro/gov/tenders/ua-2025-01-30-008146-a/lot-1950539852ab49e2a5f68117c24da0f7" TargetMode="External"/><Relationship Id="rId1949" Type="http://schemas.openxmlformats.org/officeDocument/2006/relationships/hyperlink" Target="https://my.zakupivli.pro/remote/dispatcher/state_purchase_view/58741981" TargetMode="External"/><Relationship Id="rId292" Type="http://schemas.openxmlformats.org/officeDocument/2006/relationships/hyperlink" Target="https://zakupki.prom.ua/gov/tenders/UA-2023-04-04-000779-a" TargetMode="External"/><Relationship Id="rId1809" Type="http://schemas.openxmlformats.org/officeDocument/2006/relationships/hyperlink" Target="https://zakupivli.pro/gov/tenders/ua-2025-02-18-000121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2040" Type="http://schemas.openxmlformats.org/officeDocument/2006/relationships/hyperlink" Target="https://zakupivli.pro/gov/tenders/ua-2025-05-27-001919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1599" Type="http://schemas.openxmlformats.org/officeDocument/2006/relationships/hyperlink" Target="https://my.zakupivli.pro/remote/dispatcher/state_purchase_view/56394826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1459" Type="http://schemas.openxmlformats.org/officeDocument/2006/relationships/hyperlink" Target="https://zakupivli.pro/gov/tenders/ua-2024-11-14-014524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666" Type="http://schemas.openxmlformats.org/officeDocument/2006/relationships/hyperlink" Target="https://my.zakupivli.pro/remote/dispatcher/state_purchase_view/56943542" TargetMode="External"/><Relationship Id="rId1873" Type="http://schemas.openxmlformats.org/officeDocument/2006/relationships/hyperlink" Target="https://zakupivli.pro/gov/tenders/ua-2025-03-13-002322-a" TargetMode="External"/><Relationship Id="rId1319" Type="http://schemas.openxmlformats.org/officeDocument/2006/relationships/hyperlink" Target="https://my.zakupivli.pro/remote/dispatcher/state_purchase_view/53189619" TargetMode="External"/><Relationship Id="rId1526" Type="http://schemas.openxmlformats.org/officeDocument/2006/relationships/hyperlink" Target="https://zakupivli.pro/gov/tenders/ua-2024-12-17-016908-a/lot-e99018e179d04c2f89fc2b4dc1cc8ca4" TargetMode="External"/><Relationship Id="rId1733" Type="http://schemas.openxmlformats.org/officeDocument/2006/relationships/hyperlink" Target="https://zakupivli.pro/gov/tenders/ua-2025-02-03-010425-a" TargetMode="External"/><Relationship Id="rId1940" Type="http://schemas.openxmlformats.org/officeDocument/2006/relationships/hyperlink" Target="https://my.zakupivli.pro/remote/dispatcher/state_purchase_view/58656841" TargetMode="External"/><Relationship Id="rId25" Type="http://schemas.openxmlformats.org/officeDocument/2006/relationships/hyperlink" Target="https://zakupki.prom.ua/gov/tenders/UA-2023-01-17-001056-a" TargetMode="External"/><Relationship Id="rId1800" Type="http://schemas.openxmlformats.org/officeDocument/2006/relationships/hyperlink" Target="https://zakupivli.pro/gov/tenders/ua-2025-02-14-009461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062" Type="http://schemas.openxmlformats.org/officeDocument/2006/relationships/hyperlink" Target="https://my.zakupivli.pro/remote/dispatcher/state_purchase_view/59899535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1590" Type="http://schemas.openxmlformats.org/officeDocument/2006/relationships/hyperlink" Target="https://my.zakupivli.pro/remote/dispatcher/state_purchase_view/56341932" TargetMode="External"/><Relationship Id="rId1688" Type="http://schemas.openxmlformats.org/officeDocument/2006/relationships/hyperlink" Target="https://zakupivli.pro/gov/tenders/ua-2025-01-27-016031-a/lot-2a84a17627bb4b1a8f5e179c494cf6b2" TargetMode="External"/><Relationship Id="rId1895" Type="http://schemas.openxmlformats.org/officeDocument/2006/relationships/hyperlink" Target="https://my.zakupivli.pro/remote/dispatcher/state_purchase_view/58281188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450" Type="http://schemas.openxmlformats.org/officeDocument/2006/relationships/hyperlink" Target="https://my.zakupivli.pro/remote/dispatcher/state_purchase_view/54820687" TargetMode="External"/><Relationship Id="rId1548" Type="http://schemas.openxmlformats.org/officeDocument/2006/relationships/hyperlink" Target="https://my.zakupivli.pro/remote/dispatcher/state_purchase_view/56149918" TargetMode="External"/><Relationship Id="rId1755" Type="http://schemas.openxmlformats.org/officeDocument/2006/relationships/hyperlink" Target="https://zakupivli.pro/gov/tenders/ua-2025-02-06-004155-a/lot-24c427644b5b49478be73c703893dc0d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1408" Type="http://schemas.openxmlformats.org/officeDocument/2006/relationships/hyperlink" Target="https://zakupivli.pro/gov/tenders/ua-2024-10-30-006594-a" TargetMode="External"/><Relationship Id="rId1962" Type="http://schemas.openxmlformats.org/officeDocument/2006/relationships/hyperlink" Target="https://zakupivli.pro/gov/tenders/ua-2025-04-18-008450-a/lot-e218fb7fa3bb4b34b9c47b7be8f9531c" TargetMode="External"/><Relationship Id="rId47" Type="http://schemas.openxmlformats.org/officeDocument/2006/relationships/hyperlink" Target="https://my.zakupki.prom.ua/remote/dispatcher/state_purchase_view/41519552" TargetMode="External"/><Relationship Id="rId1615" Type="http://schemas.openxmlformats.org/officeDocument/2006/relationships/hyperlink" Target="https://my.zakupivli.pro/remote/dispatcher/state_purchase_view/56611663" TargetMode="External"/><Relationship Id="rId1822" Type="http://schemas.openxmlformats.org/officeDocument/2006/relationships/hyperlink" Target="https://my.zakupivli.pro/remote/dispatcher/state_purchase_view/57640739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084" Type="http://schemas.openxmlformats.org/officeDocument/2006/relationships/hyperlink" Target="https://zakupivli.pro/gov/tenders/ua-2025-06-12-012234-a/lot-0a0fc49b923f404c943dc4e8936e94dc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2011" Type="http://schemas.openxmlformats.org/officeDocument/2006/relationships/hyperlink" Target="https://my.zakupivli.pro/remote/dispatcher/state_purchase_view/59372454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1472" Type="http://schemas.openxmlformats.org/officeDocument/2006/relationships/hyperlink" Target="https://my.zakupivli.pro/remote/dispatcher/state_purchase_view/54856228" TargetMode="External"/><Relationship Id="rId2109" Type="http://schemas.openxmlformats.org/officeDocument/2006/relationships/hyperlink" Target="https://my.zakupivli.pro/remote/dispatcher/state_purchase_view/60215472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1777" Type="http://schemas.openxmlformats.org/officeDocument/2006/relationships/hyperlink" Target="https://zakupivli.pro/gov/tenders/ua-2025-02-12-008425-a" TargetMode="External"/><Relationship Id="rId1984" Type="http://schemas.openxmlformats.org/officeDocument/2006/relationships/hyperlink" Target="https://zakupivli.pro/gov/tenders/ua-2025-05-06-012412-a" TargetMode="External"/><Relationship Id="rId69" Type="http://schemas.openxmlformats.org/officeDocument/2006/relationships/hyperlink" Target="https://my.zakupki.prom.ua/remote/dispatcher/state_purchase_view/41385730" TargetMode="External"/><Relationship Id="rId1637" Type="http://schemas.openxmlformats.org/officeDocument/2006/relationships/hyperlink" Target="https://zakupivli.pro/gov/tenders/ua-2025-01-21-014078-a/lot-8e9785c165fc4832b117a5b31bbb9abc" TargetMode="External"/><Relationship Id="rId1844" Type="http://schemas.openxmlformats.org/officeDocument/2006/relationships/hyperlink" Target="https://zakupivli.pro/gov/tenders/ua-2025-02-26-008765-a" TargetMode="External"/><Relationship Id="rId1704" Type="http://schemas.openxmlformats.org/officeDocument/2006/relationships/hyperlink" Target="https://my.zakupivli.pro/remote/dispatcher/state_purchase_view/57010056" TargetMode="External"/><Relationship Id="rId285" Type="http://schemas.openxmlformats.org/officeDocument/2006/relationships/hyperlink" Target="https://zakupki.prom.ua/gov/tenders/UA-2023-04-03-010561-a" TargetMode="External"/><Relationship Id="rId1911" Type="http://schemas.openxmlformats.org/officeDocument/2006/relationships/hyperlink" Target="https://zakupivli.pro/gov/tenders/ua-2025-03-27-00382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033" Type="http://schemas.openxmlformats.org/officeDocument/2006/relationships/hyperlink" Target="https://my.zakupivli.pro/remote/dispatcher/state_purchase_view/59641745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1494" Type="http://schemas.openxmlformats.org/officeDocument/2006/relationships/hyperlink" Target="https://my.zakupivli.pro/remote/dispatcher/state_purchase_view/55499913" TargetMode="External"/><Relationship Id="rId1799" Type="http://schemas.openxmlformats.org/officeDocument/2006/relationships/hyperlink" Target="https://zakupivli.pro/gov/tenders/ua-2025-02-14-010906-a/lot-93e17c31d80c4bed8bbf8cdcf89249b6" TargetMode="External"/><Relationship Id="rId2100" Type="http://schemas.openxmlformats.org/officeDocument/2006/relationships/hyperlink" Target="https://my.zakupivli.pro/remote/dispatcher/state_purchase_view/60168545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1561" Type="http://schemas.openxmlformats.org/officeDocument/2006/relationships/hyperlink" Target="https://my.zakupivli.pro/remote/dispatcher/state_purchase_view/56211568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421" Type="http://schemas.openxmlformats.org/officeDocument/2006/relationships/hyperlink" Target="https://zakupivli.pro/gov/tenders/ua-2024-11-01-000327-a" TargetMode="External"/><Relationship Id="rId1659" Type="http://schemas.openxmlformats.org/officeDocument/2006/relationships/hyperlink" Target="https://zakupivli.pro/gov/tenders/ua-2025-01-27-012573-a/lot-c1ffa8a86b97469f9acfff5201e327d4" TargetMode="External"/><Relationship Id="rId1866" Type="http://schemas.openxmlformats.org/officeDocument/2006/relationships/hyperlink" Target="https://my.zakupivli.pro/remote/dispatcher/state_purchase_view/58076884" TargetMode="External"/><Relationship Id="rId1519" Type="http://schemas.openxmlformats.org/officeDocument/2006/relationships/hyperlink" Target="https://my.zakupivli.pro/remote/dispatcher/state_purchase_view/55863477" TargetMode="External"/><Relationship Id="rId1726" Type="http://schemas.openxmlformats.org/officeDocument/2006/relationships/hyperlink" Target="https://my.zakupivli.pro/remote/dispatcher/state_purchase_view/57145030" TargetMode="External"/><Relationship Id="rId1933" Type="http://schemas.openxmlformats.org/officeDocument/2006/relationships/hyperlink" Target="https://zakupivli.pro/gov/tenders/ua-2025-04-07-010912-a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055" Type="http://schemas.openxmlformats.org/officeDocument/2006/relationships/hyperlink" Target="https://zakupivli.pro/gov/tenders/ua-2025-06-04-003192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1583" Type="http://schemas.openxmlformats.org/officeDocument/2006/relationships/hyperlink" Target="https://zakupivli.pro/gov/tenders/ua-2025-01-02-003891-a" TargetMode="External"/><Relationship Id="rId2122" Type="http://schemas.openxmlformats.org/officeDocument/2006/relationships/hyperlink" Target="https://my.zakupivli.pro/remote/dispatcher/state_purchase_view/60237438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1790" Type="http://schemas.openxmlformats.org/officeDocument/2006/relationships/hyperlink" Target="https://my.zakupivli.pro/remote/dispatcher/state_purchase_view/57453868" TargetMode="External"/><Relationship Id="rId1888" Type="http://schemas.openxmlformats.org/officeDocument/2006/relationships/hyperlink" Target="https://my.zakupivli.pro/remote/dispatcher/state_purchase_view/58221122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443" Type="http://schemas.openxmlformats.org/officeDocument/2006/relationships/hyperlink" Target="https://zakupivli.pro/gov/tenders/ua-2024-11-12-010311-a" TargetMode="External"/><Relationship Id="rId1650" Type="http://schemas.openxmlformats.org/officeDocument/2006/relationships/hyperlink" Target="https://my.zakupivli.pro/remote/dispatcher/state_purchase_view/56925415" TargetMode="External"/><Relationship Id="rId1748" Type="http://schemas.openxmlformats.org/officeDocument/2006/relationships/hyperlink" Target="https://zakupivli.pro/gov/tenders/ua-2025-02-05-010881-a" TargetMode="External"/><Relationship Id="rId1303" Type="http://schemas.openxmlformats.org/officeDocument/2006/relationships/hyperlink" Target="https://zakupivli.pro/gov/tenders/UA-2024-08-15-004257-a" TargetMode="External"/><Relationship Id="rId1510" Type="http://schemas.openxmlformats.org/officeDocument/2006/relationships/hyperlink" Target="https://zakupivli.pro/gov/tenders/ua-2024-12-05-015239-a/lot-1187ee375879455ba98b9232d0729d74" TargetMode="External"/><Relationship Id="rId1955" Type="http://schemas.openxmlformats.org/officeDocument/2006/relationships/hyperlink" Target="https://zakupivli.pro/gov/tenders/ua-2025-04-15-012229-a/lot-6b3747526fcb4336a7a087d1d3302ae7" TargetMode="External"/><Relationship Id="rId1608" Type="http://schemas.openxmlformats.org/officeDocument/2006/relationships/hyperlink" Target="https://my.zakupivli.pro/remote/dispatcher/state_purchase_view/56511166" TargetMode="External"/><Relationship Id="rId1815" Type="http://schemas.openxmlformats.org/officeDocument/2006/relationships/hyperlink" Target="https://my.zakupivli.pro/remote/dispatcher/state_purchase_view/57590825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077" Type="http://schemas.openxmlformats.org/officeDocument/2006/relationships/hyperlink" Target="https://my.zakupivli.pro/remote/dispatcher/state_purchase_view/60062964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1398" Type="http://schemas.openxmlformats.org/officeDocument/2006/relationships/hyperlink" Target="https://zakupivli.pro/gov/tenders/ua-2024-10-29-008676-a" TargetMode="External"/><Relationship Id="rId2004" Type="http://schemas.openxmlformats.org/officeDocument/2006/relationships/hyperlink" Target="https://zakupivli.pro/gov/tenders/ua-2025-05-09-011607-a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465" Type="http://schemas.openxmlformats.org/officeDocument/2006/relationships/hyperlink" Target="https://zakupivli.pro/gov/tenders/ua-2024-11-14-014034-a" TargetMode="External"/><Relationship Id="rId1672" Type="http://schemas.openxmlformats.org/officeDocument/2006/relationships/hyperlink" Target="https://zakupivli.pro/gov/tenders/ua-2025-01-27-014006-a/lot-c9f5e8c54e174ee9b5281df26e296368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1532" Type="http://schemas.openxmlformats.org/officeDocument/2006/relationships/hyperlink" Target="https://my.zakupivli.pro/remote/dispatcher/state_purchase_view/55973222" TargetMode="External"/><Relationship Id="rId1977" Type="http://schemas.openxmlformats.org/officeDocument/2006/relationships/hyperlink" Target="https://my.zakupivli.pro/remote/dispatcher/state_purchase_view/59211123" TargetMode="External"/><Relationship Id="rId902" Type="http://schemas.openxmlformats.org/officeDocument/2006/relationships/hyperlink" Target="https://my.zakupivli.pro/remote/dispatcher/state_purchase_view/49571405" TargetMode="External"/><Relationship Id="rId1837" Type="http://schemas.openxmlformats.org/officeDocument/2006/relationships/hyperlink" Target="https://my.zakupivli.pro/remote/dispatcher/state_purchase_view/57734768" TargetMode="External"/><Relationship Id="rId31" Type="http://schemas.openxmlformats.org/officeDocument/2006/relationships/hyperlink" Target="https://my.zakupki.prom.ua/remote/dispatcher/state_purchase_view/41576956" TargetMode="External"/><Relationship Id="rId2099" Type="http://schemas.openxmlformats.org/officeDocument/2006/relationships/hyperlink" Target="https://my.zakupivli.pro/remote/dispatcher/state_purchase_view/60193024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1904" Type="http://schemas.openxmlformats.org/officeDocument/2006/relationships/hyperlink" Target="https://my.zakupivli.pro/remote/dispatcher/state_purchase_view/5838343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26" Type="http://schemas.openxmlformats.org/officeDocument/2006/relationships/hyperlink" Target="https://zakupivli.pro/gov/tenders/ua-2025-05-20-009372-a/lot-a2407ef306b440eb8a6028369464803b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1487" Type="http://schemas.openxmlformats.org/officeDocument/2006/relationships/hyperlink" Target="https://my.zakupivli.pro/remote/dispatcher/state_purchase_view/55139944" TargetMode="External"/><Relationship Id="rId1694" Type="http://schemas.openxmlformats.org/officeDocument/2006/relationships/hyperlink" Target="https://my.zakupivli.pro/remote/dispatcher/state_purchase_view/56991092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1554" Type="http://schemas.openxmlformats.org/officeDocument/2006/relationships/hyperlink" Target="https://my.zakupivli.pro/remote/dispatcher/state_purchase_view/56156900" TargetMode="External"/><Relationship Id="rId1761" Type="http://schemas.openxmlformats.org/officeDocument/2006/relationships/hyperlink" Target="https://zakupivli.pro/gov/tenders/ua-2025-02-07-001208-a" TargetMode="External"/><Relationship Id="rId1999" Type="http://schemas.openxmlformats.org/officeDocument/2006/relationships/hyperlink" Target="https://zakupivli.pro/gov/tenders/ua-2025-05-08-001478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1414" Type="http://schemas.openxmlformats.org/officeDocument/2006/relationships/hyperlink" Target="https://my.zakupivli.pro/remote/dispatcher/state_purchase_view/54453325" TargetMode="External"/><Relationship Id="rId1621" Type="http://schemas.openxmlformats.org/officeDocument/2006/relationships/hyperlink" Target="https://zakupivli.pro/gov/tenders/ua-2025-01-16-005354-a" TargetMode="External"/><Relationship Id="rId1859" Type="http://schemas.openxmlformats.org/officeDocument/2006/relationships/hyperlink" Target="https://zakupivli.pro/gov/tenders/ua-2025-03-05-002451-a" TargetMode="External"/><Relationship Id="rId1719" Type="http://schemas.openxmlformats.org/officeDocument/2006/relationships/hyperlink" Target="https://zakupivli.pro/gov/tenders/ua-2025-01-31-008018-a" TargetMode="External"/><Relationship Id="rId1926" Type="http://schemas.openxmlformats.org/officeDocument/2006/relationships/hyperlink" Target="https://my.zakupivli.pro/remote/dispatcher/state_purchase_view/58599183" TargetMode="External"/><Relationship Id="rId2090" Type="http://schemas.openxmlformats.org/officeDocument/2006/relationships/hyperlink" Target="https://zakupivli.pro/gov/tenders/ua-2025-06-12-008425-a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048" Type="http://schemas.openxmlformats.org/officeDocument/2006/relationships/hyperlink" Target="https://zakupivli.pro/gov/tenders/ua-2025-05-30-000908-a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1576" Type="http://schemas.openxmlformats.org/officeDocument/2006/relationships/hyperlink" Target="https://my.zakupivli.pro/remote/dispatcher/state_purchase_view/56333751" TargetMode="External"/><Relationship Id="rId2115" Type="http://schemas.openxmlformats.org/officeDocument/2006/relationships/hyperlink" Target="https://zakupivli.pro/gov/tenders/ua-2025-06-19-007061-a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1783" Type="http://schemas.openxmlformats.org/officeDocument/2006/relationships/hyperlink" Target="https://my.zakupivli.pro/remote/dispatcher/state_purchase_view/57435375" TargetMode="External"/><Relationship Id="rId1990" Type="http://schemas.openxmlformats.org/officeDocument/2006/relationships/hyperlink" Target="https://zakupivli.pro/gov/tenders/ua-2025-05-06-009789-a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1436" Type="http://schemas.openxmlformats.org/officeDocument/2006/relationships/hyperlink" Target="https://my.zakupivli.pro/remote/dispatcher/state_purchase_view/54634822" TargetMode="External"/><Relationship Id="rId1643" Type="http://schemas.openxmlformats.org/officeDocument/2006/relationships/hyperlink" Target="https://my.zakupivli.pro/remote/dispatcher/state_purchase_view/56797832" TargetMode="External"/><Relationship Id="rId1850" Type="http://schemas.openxmlformats.org/officeDocument/2006/relationships/hyperlink" Target="https://my.zakupivli.pro/remote/dispatcher/state_purchase_view/57827963" TargetMode="External"/><Relationship Id="rId1503" Type="http://schemas.openxmlformats.org/officeDocument/2006/relationships/hyperlink" Target="https://my.zakupivli.pro/remote/dispatcher/state_purchase_view/55454423" TargetMode="External"/><Relationship Id="rId1710" Type="http://schemas.openxmlformats.org/officeDocument/2006/relationships/hyperlink" Target="https://zakupivli.pro/gov/tenders/ua-2025-01-30-008146-a/lot-619468b0d6ca413494bc08d5599e3b3c" TargetMode="External"/><Relationship Id="rId1948" Type="http://schemas.openxmlformats.org/officeDocument/2006/relationships/hyperlink" Target="https://zakupivli.pro/gov/tenders/ua-2025-04-10-002695-a/lot-b3f191b3dc114ff1aa834120dc268e21" TargetMode="External"/><Relationship Id="rId291" Type="http://schemas.openxmlformats.org/officeDocument/2006/relationships/hyperlink" Target="https://zakupki.prom.ua/gov/tenders/UA-2023-04-04-000680-a" TargetMode="External"/><Relationship Id="rId1808" Type="http://schemas.openxmlformats.org/officeDocument/2006/relationships/hyperlink" Target="https://zakupivli.pro/gov/tenders/ua-2025-02-18-000134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1598" Type="http://schemas.openxmlformats.org/officeDocument/2006/relationships/hyperlink" Target="https://my.zakupivli.pro/remote/dispatcher/state_purchase_view/56409739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458" Type="http://schemas.openxmlformats.org/officeDocument/2006/relationships/hyperlink" Target="https://zakupivli.pro/gov/tenders/ua-2024-11-14-014888-a" TargetMode="External"/><Relationship Id="rId1665" Type="http://schemas.openxmlformats.org/officeDocument/2006/relationships/hyperlink" Target="https://zakupivli.pro/gov/tenders/ua-2025-01-27-013156-a/lot-334269c96a704ae083d20b7c3fb063e2" TargetMode="External"/><Relationship Id="rId1872" Type="http://schemas.openxmlformats.org/officeDocument/2006/relationships/hyperlink" Target="https://zakupivli.pro/gov/tenders/ua-2025-03-13-007768-a/lot-718bb28a98ec44afa8afcda3a1ae6132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1525" Type="http://schemas.openxmlformats.org/officeDocument/2006/relationships/hyperlink" Target="https://zakupivli.pro/gov/tenders/ua-2024-12-17-016908-a/lot-3e531e5cd5e8429a83f954cc68e1da17" TargetMode="External"/><Relationship Id="rId1732" Type="http://schemas.openxmlformats.org/officeDocument/2006/relationships/hyperlink" Target="https://zakupivli.pro/gov/tenders/ua-2025-02-03-010811-a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061" Type="http://schemas.openxmlformats.org/officeDocument/2006/relationships/hyperlink" Target="https://my.zakupivli.pro/remote/dispatcher/state_purchase_view/59899840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2019" Type="http://schemas.openxmlformats.org/officeDocument/2006/relationships/hyperlink" Target="https://zakupivli.pro/gov/tenders/ua-2025-05-16-000256-a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1687" Type="http://schemas.openxmlformats.org/officeDocument/2006/relationships/hyperlink" Target="https://my.zakupivli.pro/remote/dispatcher/state_purchase_view/56948698" TargetMode="External"/><Relationship Id="rId1894" Type="http://schemas.openxmlformats.org/officeDocument/2006/relationships/hyperlink" Target="https://my.zakupivli.pro/remote/dispatcher/state_purchase_view/58282171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1547" Type="http://schemas.openxmlformats.org/officeDocument/2006/relationships/hyperlink" Target="https://zakupivli.pro/gov/tenders/ua-2024-12-23-005679-a" TargetMode="External"/><Relationship Id="rId1754" Type="http://schemas.openxmlformats.org/officeDocument/2006/relationships/hyperlink" Target="https://my.zakupivli.pro/remote/dispatcher/state_purchase_view/57248238" TargetMode="External"/><Relationship Id="rId1961" Type="http://schemas.openxmlformats.org/officeDocument/2006/relationships/hyperlink" Target="https://my.zakupivli.pro/remote/dispatcher/state_purchase_view/58876022" TargetMode="External"/><Relationship Id="rId46" Type="http://schemas.openxmlformats.org/officeDocument/2006/relationships/hyperlink" Target="https://my.zakupki.prom.ua/remote/dispatcher/state_purchase_view/41519653" TargetMode="External"/><Relationship Id="rId1407" Type="http://schemas.openxmlformats.org/officeDocument/2006/relationships/hyperlink" Target="https://zakupivli.pro/gov/tenders/ua-2024-10-30-007410-a" TargetMode="External"/><Relationship Id="rId1614" Type="http://schemas.openxmlformats.org/officeDocument/2006/relationships/hyperlink" Target="https://my.zakupivli.pro/remote/dispatcher/state_purchase_view/56621501" TargetMode="External"/><Relationship Id="rId1821" Type="http://schemas.openxmlformats.org/officeDocument/2006/relationships/hyperlink" Target="https://zakupivli.pro/gov/tenders/ua-2025-02-20-001195-a/lot-0d3368cde5af4256b3fb8ca0e6a2fd32" TargetMode="External"/><Relationship Id="rId195" Type="http://schemas.openxmlformats.org/officeDocument/2006/relationships/hyperlink" Target="https://zakupki.prom.ua/gov/tenders/UA-2023-03-21-011539-a/lot-80249b19db9144f998b08b5945f2f216" TargetMode="External"/><Relationship Id="rId1919" Type="http://schemas.openxmlformats.org/officeDocument/2006/relationships/hyperlink" Target="https://zakupivli.pro/gov/tenders/ua-2025-04-03-005470-a" TargetMode="External"/><Relationship Id="rId2083" Type="http://schemas.openxmlformats.org/officeDocument/2006/relationships/hyperlink" Target="https://my.zakupivli.pro/remote/dispatcher/state_purchase_view/60044037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97" Type="http://schemas.openxmlformats.org/officeDocument/2006/relationships/hyperlink" Target="https://zakupivli.pro/gov/tenders/UA-2024-07-08-006915-a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2010" Type="http://schemas.openxmlformats.org/officeDocument/2006/relationships/hyperlink" Target="https://zakupivli.pro/gov/tenders/ua-2025-05-12-008899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1471" Type="http://schemas.openxmlformats.org/officeDocument/2006/relationships/hyperlink" Target="https://my.zakupivli.pro/remote/dispatcher/state_purchase_view/54856641" TargetMode="External"/><Relationship Id="rId1569" Type="http://schemas.openxmlformats.org/officeDocument/2006/relationships/hyperlink" Target="https://zakupivli.pro/gov/tenders/ua-2024-12-26-007271-a" TargetMode="External"/><Relationship Id="rId2108" Type="http://schemas.openxmlformats.org/officeDocument/2006/relationships/hyperlink" Target="https://my.zakupivli.pro/remote/dispatcher/state_purchase_view/60215677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1776" Type="http://schemas.openxmlformats.org/officeDocument/2006/relationships/hyperlink" Target="https://zakupivli.pro/gov/tenders/ua-2025-02-11-012151-a/lot-1f4d63afd42e4d30a8010bebe549fcab" TargetMode="External"/><Relationship Id="rId1983" Type="http://schemas.openxmlformats.org/officeDocument/2006/relationships/hyperlink" Target="https://my.zakupivli.pro/remote/dispatcher/state_purchase_view/59203411" TargetMode="External"/><Relationship Id="rId68" Type="http://schemas.openxmlformats.org/officeDocument/2006/relationships/hyperlink" Target="https://my.zakupki.prom.ua/remote/dispatcher/state_purchase_view/41401307" TargetMode="External"/><Relationship Id="rId1429" Type="http://schemas.openxmlformats.org/officeDocument/2006/relationships/hyperlink" Target="https://zakupivli.pro/gov/tenders/ua-2024-11-06-015235-a/lot-d69c8c45ec2f4c0fa5a82cd614829419" TargetMode="External"/><Relationship Id="rId1636" Type="http://schemas.openxmlformats.org/officeDocument/2006/relationships/hyperlink" Target="https://zakupivli.pro/gov/tenders/ua-2025-01-21-018552-a/lot-e49d6d865e6546d0964a02a5429b1c96" TargetMode="External"/><Relationship Id="rId1843" Type="http://schemas.openxmlformats.org/officeDocument/2006/relationships/hyperlink" Target="https://zakupivli.pro/gov/tenders/ua-2025-02-26-009008-a" TargetMode="External"/><Relationship Id="rId1703" Type="http://schemas.openxmlformats.org/officeDocument/2006/relationships/hyperlink" Target="https://my.zakupivli.pro/remote/dispatcher/state_purchase_view/57062513" TargetMode="External"/><Relationship Id="rId1910" Type="http://schemas.openxmlformats.org/officeDocument/2006/relationships/hyperlink" Target="https://zakupivli.pro/gov/tenders/ua-2025-03-27-007442-a/lot-cf460c0176b34ffb81814b741250f1bb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1493" Type="http://schemas.openxmlformats.org/officeDocument/2006/relationships/hyperlink" Target="https://zakupivli.pro/gov/tenders/ua-2024-11-27-005230-a" TargetMode="External"/><Relationship Id="rId2032" Type="http://schemas.openxmlformats.org/officeDocument/2006/relationships/hyperlink" Target="https://zakupivli.pro/gov/tenders/ua-2025-05-22-003797-a" TargetMode="External"/><Relationship Id="rId211" Type="http://schemas.openxmlformats.org/officeDocument/2006/relationships/hyperlink" Target="https://my.zakupki.prom.ua/remote/dispatcher/state_purchase_view/41649991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1798" Type="http://schemas.openxmlformats.org/officeDocument/2006/relationships/hyperlink" Target="https://my.zakupivli.pro/remote/dispatcher/state_purchase_view/57469944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60" Type="http://schemas.openxmlformats.org/officeDocument/2006/relationships/hyperlink" Target="https://my.zakupivli.pro/remote/dispatcher/state_purchase_view/56211568" TargetMode="External"/><Relationship Id="rId1658" Type="http://schemas.openxmlformats.org/officeDocument/2006/relationships/hyperlink" Target="https://my.zakupivli.pro/remote/dispatcher/state_purchase_view/56940479" TargetMode="External"/><Relationship Id="rId1865" Type="http://schemas.openxmlformats.org/officeDocument/2006/relationships/hyperlink" Target="https://zakupivli.pro/gov/tenders/ua-2025-03-10-004948-a" TargetMode="External"/><Relationship Id="rId1213" Type="http://schemas.openxmlformats.org/officeDocument/2006/relationships/hyperlink" Target="https://my.zakupivli.pro/remote/dispatcher/state_purchase_view/52266655" TargetMode="External"/><Relationship Id="rId1420" Type="http://schemas.openxmlformats.org/officeDocument/2006/relationships/hyperlink" Target="https://zakupivli.pro/gov/tenders/ua-2024-11-01-000488-a" TargetMode="External"/><Relationship Id="rId1518" Type="http://schemas.openxmlformats.org/officeDocument/2006/relationships/hyperlink" Target="https://my.zakupivli.pro/remote/dispatcher/state_purchase_view/55872274" TargetMode="External"/><Relationship Id="rId1725" Type="http://schemas.openxmlformats.org/officeDocument/2006/relationships/hyperlink" Target="https://zakupivli.pro/gov/tenders/ua-2025-01-31-000377-a/lot-634ee94893dc45c28c4e9ce2ec0e4acb" TargetMode="External"/><Relationship Id="rId1932" Type="http://schemas.openxmlformats.org/officeDocument/2006/relationships/hyperlink" Target="https://zakupivli.pro/gov/tenders/ua-2025-04-07-011056-a" TargetMode="External"/><Relationship Id="rId17" Type="http://schemas.openxmlformats.org/officeDocument/2006/relationships/hyperlink" Target="https://my.zakupki.prom.ua/remote/dispatcher/state_purchase_view/39730352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2054" Type="http://schemas.openxmlformats.org/officeDocument/2006/relationships/hyperlink" Target="https://zakupivli.pro/gov/tenders/ua-2025-06-03-009568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2121" Type="http://schemas.openxmlformats.org/officeDocument/2006/relationships/hyperlink" Target="https://my.zakupivli.pro/remote/dispatcher/state_purchase_view/60237708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1582" Type="http://schemas.openxmlformats.org/officeDocument/2006/relationships/hyperlink" Target="https://zakupivli.pro/gov/tenders/ua-2025-01-03-000294-a" TargetMode="External"/><Relationship Id="rId81" Type="http://schemas.openxmlformats.org/officeDocument/2006/relationships/hyperlink" Target="https://my.zakupki.prom.ua/remote/dispatcher/state_purchase_view/41328752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1442" Type="http://schemas.openxmlformats.org/officeDocument/2006/relationships/hyperlink" Target="https://zakupivli.pro/gov/tenders/ua-2024-11-12-010433-a" TargetMode="External"/><Relationship Id="rId1887" Type="http://schemas.openxmlformats.org/officeDocument/2006/relationships/hyperlink" Target="https://zakupivli.pro/gov/tenders/ua-2025-03-19-007714-a/lot-8c517341ff314607bccbe31b72bfd47b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1747" Type="http://schemas.openxmlformats.org/officeDocument/2006/relationships/hyperlink" Target="https://zakupivli.pro/gov/tenders/ua-2025-02-05-014871-a" TargetMode="External"/><Relationship Id="rId1954" Type="http://schemas.openxmlformats.org/officeDocument/2006/relationships/hyperlink" Target="https://zakupivli.pro/gov/tenders/ua-2025-04-15-012874-a/lot-037bfe7693d2404097b959e850de27f4" TargetMode="External"/><Relationship Id="rId39" Type="http://schemas.openxmlformats.org/officeDocument/2006/relationships/hyperlink" Target="https://my.zakupki.prom.ua/remote/dispatcher/state_purchase_view/41520444" TargetMode="External"/><Relationship Id="rId1607" Type="http://schemas.openxmlformats.org/officeDocument/2006/relationships/hyperlink" Target="https://my.zakupivli.pro/remote/dispatcher/state_purchase_view/56511166" TargetMode="External"/><Relationship Id="rId1814" Type="http://schemas.openxmlformats.org/officeDocument/2006/relationships/hyperlink" Target="https://my.zakupivli.pro/remote/dispatcher/state_purchase_view/57593579" TargetMode="External"/><Relationship Id="rId188" Type="http://schemas.openxmlformats.org/officeDocument/2006/relationships/hyperlink" Target="https://zakupki.prom.ua/gov/tenders/UA-2023-03-20-010114-a" TargetMode="External"/><Relationship Id="rId395" Type="http://schemas.openxmlformats.org/officeDocument/2006/relationships/hyperlink" Target="https://my.zakupki.prom.ua/remote/dispatcher/state_purchase_view/43867505" TargetMode="External"/><Relationship Id="rId2076" Type="http://schemas.openxmlformats.org/officeDocument/2006/relationships/hyperlink" Target="https://my.zakupivli.pro/remote/dispatcher/state_purchase_view/60063461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397" Type="http://schemas.openxmlformats.org/officeDocument/2006/relationships/hyperlink" Target="https://my.zakupivli.pro/remote/dispatcher/state_purchase_view/54362853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2003" Type="http://schemas.openxmlformats.org/officeDocument/2006/relationships/hyperlink" Target="https://my.zakupivli.pro/remote/dispatcher/state_purchase_view/59328070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1464" Type="http://schemas.openxmlformats.org/officeDocument/2006/relationships/hyperlink" Target="https://zakupivli.pro/gov/tenders/ua-2024-11-14-014124-a" TargetMode="External"/><Relationship Id="rId1671" Type="http://schemas.openxmlformats.org/officeDocument/2006/relationships/hyperlink" Target="https://my.zakupivli.pro/remote/dispatcher/state_purchase_view/56944415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1531" Type="http://schemas.openxmlformats.org/officeDocument/2006/relationships/hyperlink" Target="https://my.zakupivli.pro/remote/dispatcher/state_purchase_view/55973222" TargetMode="External"/><Relationship Id="rId1769" Type="http://schemas.openxmlformats.org/officeDocument/2006/relationships/hyperlink" Target="https://my.zakupivli.pro/remote/dispatcher/state_purchase_view/57380194" TargetMode="External"/><Relationship Id="rId1976" Type="http://schemas.openxmlformats.org/officeDocument/2006/relationships/hyperlink" Target="https://my.zakupivli.pro/remote/dispatcher/state_purchase_view/59213415" TargetMode="External"/><Relationship Id="rId30" Type="http://schemas.openxmlformats.org/officeDocument/2006/relationships/hyperlink" Target="https://my.zakupki.prom.ua/remote/dispatcher/state_purchase_view/40518990" TargetMode="External"/><Relationship Id="rId1629" Type="http://schemas.openxmlformats.org/officeDocument/2006/relationships/hyperlink" Target="https://my.zakupivli.pro/remote/dispatcher/state_purchase_view/56767093" TargetMode="External"/><Relationship Id="rId1836" Type="http://schemas.openxmlformats.org/officeDocument/2006/relationships/hyperlink" Target="https://my.zakupivli.pro/remote/dispatcher/state_purchase_view/57738530" TargetMode="External"/><Relationship Id="rId1903" Type="http://schemas.openxmlformats.org/officeDocument/2006/relationships/hyperlink" Target="https://my.zakupivli.pro/remote/dispatcher/state_purchase_view/58391456" TargetMode="External"/><Relationship Id="rId2098" Type="http://schemas.openxmlformats.org/officeDocument/2006/relationships/hyperlink" Target="https://my.zakupivli.pro/remote/dispatcher/state_purchase_view/60193349" TargetMode="External"/><Relationship Id="rId277" Type="http://schemas.openxmlformats.org/officeDocument/2006/relationships/hyperlink" Target="https://my.zakupki.prom.ua/remote/dispatcher/state_purchase_view/41776988" TargetMode="External"/><Relationship Id="rId484" Type="http://schemas.openxmlformats.org/officeDocument/2006/relationships/hyperlink" Target="https://zakupki.prom.ua/gov/plans/UA-P-2023-09-22-000194-b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96" Type="http://schemas.openxmlformats.org/officeDocument/2006/relationships/hyperlink" Target="https://my.zakupivli.pro/remote/dispatcher/state_purchase_view/49990340" TargetMode="External"/><Relationship Id="rId2025" Type="http://schemas.openxmlformats.org/officeDocument/2006/relationships/hyperlink" Target="https://my.zakupivli.pro/remote/dispatcher/state_purchase_view/59525958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486" Type="http://schemas.openxmlformats.org/officeDocument/2006/relationships/hyperlink" Target="https://my.zakupivli.pro/remote/dispatcher/state_purchase_view/55155829" TargetMode="External"/><Relationship Id="rId204" Type="http://schemas.openxmlformats.org/officeDocument/2006/relationships/hyperlink" Target="https://zakupki.prom.ua/gov/tenders/UA-2023-03-23-010434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1693" Type="http://schemas.openxmlformats.org/officeDocument/2006/relationships/hyperlink" Target="https://zakupivli.pro/gov/tenders/ua-2025-01-27-016390-a/lot-bce7f642a8d543b19c64fef566732ced" TargetMode="External"/><Relationship Id="rId1998" Type="http://schemas.openxmlformats.org/officeDocument/2006/relationships/hyperlink" Target="https://my.zakupivli.pro/remote/dispatcher/state_purchase_view/59271695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1553" Type="http://schemas.openxmlformats.org/officeDocument/2006/relationships/hyperlink" Target="https://my.zakupivli.pro/remote/dispatcher/state_purchase_view/56157266" TargetMode="External"/><Relationship Id="rId1760" Type="http://schemas.openxmlformats.org/officeDocument/2006/relationships/hyperlink" Target="https://zakupivli.pro/gov/tenders/ua-2025-02-07-007901-a" TargetMode="External"/><Relationship Id="rId1858" Type="http://schemas.openxmlformats.org/officeDocument/2006/relationships/hyperlink" Target="https://zakupivli.pro/gov/tenders/ua-2025-03-05-003221-a/lot-7ac74d20a64546aa9c2f00b03b7918b9" TargetMode="External"/><Relationship Id="rId52" Type="http://schemas.openxmlformats.org/officeDocument/2006/relationships/hyperlink" Target="https://my.zakupki.prom.ua/remote/dispatcher/state_purchase_view/41510975" TargetMode="External"/><Relationship Id="rId1206" Type="http://schemas.openxmlformats.org/officeDocument/2006/relationships/hyperlink" Target="https://my.zakupivli.pro/remote/dispatcher/state_purchase_view/52186008" TargetMode="External"/><Relationship Id="rId1413" Type="http://schemas.openxmlformats.org/officeDocument/2006/relationships/hyperlink" Target="https://my.zakupivli.pro/remote/dispatcher/state_purchase_view/54453684" TargetMode="External"/><Relationship Id="rId1620" Type="http://schemas.openxmlformats.org/officeDocument/2006/relationships/hyperlink" Target="https://zakupivli.pro/gov/tenders/ua-2025-01-16-005603-a" TargetMode="External"/><Relationship Id="rId1718" Type="http://schemas.openxmlformats.org/officeDocument/2006/relationships/hyperlink" Target="https://my.zakupivli.pro/remote/dispatcher/state_purchase_view/57084914" TargetMode="External"/><Relationship Id="rId1925" Type="http://schemas.openxmlformats.org/officeDocument/2006/relationships/hyperlink" Target="https://my.zakupivli.pro/remote/dispatcher/state_purchase_view/58599401" TargetMode="External"/><Relationship Id="rId299" Type="http://schemas.openxmlformats.org/officeDocument/2006/relationships/hyperlink" Target="https://my.zakupki.prom.ua/remote/dispatcher/state_purchase_view/41781166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2047" Type="http://schemas.openxmlformats.org/officeDocument/2006/relationships/hyperlink" Target="https://zakupivli.pro/gov/tenders/ua-2025-05-30-006154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2114" Type="http://schemas.openxmlformats.org/officeDocument/2006/relationships/hyperlink" Target="https://zakupivli.pro/gov/tenders/ua-2025-06-19-007122-a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1575" Type="http://schemas.openxmlformats.org/officeDocument/2006/relationships/hyperlink" Target="https://my.zakupivli.pro/remote/dispatcher/state_purchase_view/56334419" TargetMode="External"/><Relationship Id="rId1782" Type="http://schemas.openxmlformats.org/officeDocument/2006/relationships/hyperlink" Target="https://my.zakupivli.pro/remote/dispatcher/state_purchase_view/57441860" TargetMode="External"/><Relationship Id="rId74" Type="http://schemas.openxmlformats.org/officeDocument/2006/relationships/hyperlink" Target="https://my.zakupki.prom.ua/remote/dispatcher/state_purchase_view/41336632" TargetMode="External"/><Relationship Id="rId500" Type="http://schemas.openxmlformats.org/officeDocument/2006/relationships/hyperlink" Target="https://zakupivli.pro/gov/tenders/UA-2023-10-10-013153-a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1435" Type="http://schemas.openxmlformats.org/officeDocument/2006/relationships/hyperlink" Target="https://my.zakupivli.pro/remote/dispatcher/state_purchase_view/54640544" TargetMode="External"/><Relationship Id="rId1642" Type="http://schemas.openxmlformats.org/officeDocument/2006/relationships/hyperlink" Target="https://my.zakupivli.pro/remote/dispatcher/state_purchase_view/56811498" TargetMode="External"/><Relationship Id="rId1947" Type="http://schemas.openxmlformats.org/officeDocument/2006/relationships/hyperlink" Target="https://my.zakupivli.pro/remote/dispatcher/state_purchase_view/58679096" TargetMode="External"/><Relationship Id="rId1502" Type="http://schemas.openxmlformats.org/officeDocument/2006/relationships/hyperlink" Target="https://my.zakupivli.pro/remote/dispatcher/state_purchase_view/55492800" TargetMode="External"/><Relationship Id="rId1807" Type="http://schemas.openxmlformats.org/officeDocument/2006/relationships/hyperlink" Target="https://my.zakupivli.pro/remote/dispatcher/state_purchase_view/57524423" TargetMode="External"/><Relationship Id="rId290" Type="http://schemas.openxmlformats.org/officeDocument/2006/relationships/hyperlink" Target="https://zakupki.prom.ua/gov/tenders/UA-2023-04-04-000406-a" TargetMode="External"/><Relationship Id="rId388" Type="http://schemas.openxmlformats.org/officeDocument/2006/relationships/hyperlink" Target="https://my.zakupki.prom.ua/remote/dispatcher/state_purchase_view/44182962" TargetMode="External"/><Relationship Id="rId2069" Type="http://schemas.openxmlformats.org/officeDocument/2006/relationships/hyperlink" Target="https://zakupivli.pro/gov/tenders/ua-2025-06-06-006809-a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1597" Type="http://schemas.openxmlformats.org/officeDocument/2006/relationships/hyperlink" Target="https://zakupivli.pro/gov/tenders/ua-2025-01-07-003941-a/lot-b62fd9b22d1245d9a8b4c094ea7037e6" TargetMode="External"/><Relationship Id="rId96" Type="http://schemas.openxmlformats.org/officeDocument/2006/relationships/hyperlink" Target="https://my.zakupki.prom.ua/remote/dispatcher/state_purchase_view/41189546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1457" Type="http://schemas.openxmlformats.org/officeDocument/2006/relationships/hyperlink" Target="https://zakupivli.pro/gov/tenders/ua-2024-11-14-015224-a" TargetMode="External"/><Relationship Id="rId1664" Type="http://schemas.openxmlformats.org/officeDocument/2006/relationships/hyperlink" Target="https://zakupivli.pro/gov/tenders/ua-2025-01-27-013389-a/lot-24b32a68a0114d39b27e6c59ff10b19f" TargetMode="External"/><Relationship Id="rId1871" Type="http://schemas.openxmlformats.org/officeDocument/2006/relationships/hyperlink" Target="https://zakupivli.pro/gov/tenders/ua-2025-03-13-009703-a" TargetMode="External"/><Relationship Id="rId1317" Type="http://schemas.openxmlformats.org/officeDocument/2006/relationships/hyperlink" Target="https://zakupivli.pro/gov/tenders/UA-2024-09-06-000103-a" TargetMode="External"/><Relationship Id="rId1524" Type="http://schemas.openxmlformats.org/officeDocument/2006/relationships/hyperlink" Target="https://zakupivli.pro/gov/tenders/ua-2024-12-17-020706-a/lot-c9c271d6a6ab49e8b5d1d79964e6819d" TargetMode="External"/><Relationship Id="rId1731" Type="http://schemas.openxmlformats.org/officeDocument/2006/relationships/hyperlink" Target="https://my.zakupivli.pro/remote/dispatcher/state_purchase_view/57121076" TargetMode="External"/><Relationship Id="rId1969" Type="http://schemas.openxmlformats.org/officeDocument/2006/relationships/hyperlink" Target="https://zakupivli.pro/gov/tenders/ua-2025-04-30-002643-a" TargetMode="External"/><Relationship Id="rId23" Type="http://schemas.openxmlformats.org/officeDocument/2006/relationships/hyperlink" Target="https://zakupki.prom.ua/gov/tenders/UA-2023-01-17-001173-a" TargetMode="External"/><Relationship Id="rId1829" Type="http://schemas.openxmlformats.org/officeDocument/2006/relationships/hyperlink" Target="https://zakupivli.pro/gov/tenders/ua-2025-02-21-001736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84" Type="http://schemas.openxmlformats.org/officeDocument/2006/relationships/hyperlink" Target="https://zakupivli.pro/gov/tenders/UA-2024-01-31-007699-a" TargetMode="External"/><Relationship Id="rId2060" Type="http://schemas.openxmlformats.org/officeDocument/2006/relationships/hyperlink" Target="https://my.zakupivli.pro/remote/dispatcher/state_purchase_view/59900219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89" Type="http://schemas.openxmlformats.org/officeDocument/2006/relationships/hyperlink" Target="https://zakupivli.pro/gov/tenders/UA-2024-03-25-000827-a" TargetMode="External"/><Relationship Id="rId2018" Type="http://schemas.openxmlformats.org/officeDocument/2006/relationships/hyperlink" Target="https://zakupivli.pro/gov/tenders/ua-2025-05-16-000275-a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479" Type="http://schemas.openxmlformats.org/officeDocument/2006/relationships/hyperlink" Target="https://zakupivli.pro/gov/tenders/ua-2024-11-15-003479-a/lot-11880c4fa9ad415190f2e963dc3ffcfd" TargetMode="External"/><Relationship Id="rId1686" Type="http://schemas.openxmlformats.org/officeDocument/2006/relationships/hyperlink" Target="https://my.zakupivli.pro/remote/dispatcher/state_purchase_view/56948967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1893" Type="http://schemas.openxmlformats.org/officeDocument/2006/relationships/hyperlink" Target="https://my.zakupivli.pro/remote/dispatcher/state_purchase_view/58282446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1546" Type="http://schemas.openxmlformats.org/officeDocument/2006/relationships/hyperlink" Target="https://zakupivli.pro/gov/tenders/ua-2024-12-23-011949-a/lot-9f8ce52257bd4588893567d880c0eefb" TargetMode="External"/><Relationship Id="rId1753" Type="http://schemas.openxmlformats.org/officeDocument/2006/relationships/hyperlink" Target="https://zakupivli.pro/gov/tenders/ua-2025-02-05-002451-a/lot-cdef295c5eb14b61baed22f44fad4796" TargetMode="External"/><Relationship Id="rId1960" Type="http://schemas.openxmlformats.org/officeDocument/2006/relationships/hyperlink" Target="https://zakupivli.pro/gov/tenders/ua-2025-04-17-010179-a" TargetMode="External"/><Relationship Id="rId45" Type="http://schemas.openxmlformats.org/officeDocument/2006/relationships/hyperlink" Target="https://my.zakupki.prom.ua/remote/dispatcher/state_purchase_view/41519753" TargetMode="External"/><Relationship Id="rId1406" Type="http://schemas.openxmlformats.org/officeDocument/2006/relationships/hyperlink" Target="https://zakupivli.pro/gov/tenders/ua-2024-10-30-007644-a" TargetMode="External"/><Relationship Id="rId1613" Type="http://schemas.openxmlformats.org/officeDocument/2006/relationships/hyperlink" Target="https://zakupivli.pro/gov/tenders/ua-2025-01-14-003223-a/lot-ceb60723e7cf47e0a6baf1ad44570098" TargetMode="External"/><Relationship Id="rId1820" Type="http://schemas.openxmlformats.org/officeDocument/2006/relationships/hyperlink" Target="https://zakupivli.pro/gov/tenders/ua-2025-02-20-002410-a/lot-30d758f496b443a298ed49fde3b279b3" TargetMode="External"/><Relationship Id="rId194" Type="http://schemas.openxmlformats.org/officeDocument/2006/relationships/hyperlink" Target="https://zakupki.prom.ua/gov/tenders/UA-2023-03-20-006270-a" TargetMode="External"/><Relationship Id="rId1918" Type="http://schemas.openxmlformats.org/officeDocument/2006/relationships/hyperlink" Target="https://my.zakupivli.pro/remote/dispatcher/state_purchase_view/58476155" TargetMode="External"/><Relationship Id="rId2082" Type="http://schemas.openxmlformats.org/officeDocument/2006/relationships/hyperlink" Target="https://my.zakupivli.pro/remote/dispatcher/state_purchase_view/60044361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2107" Type="http://schemas.openxmlformats.org/officeDocument/2006/relationships/hyperlink" Target="https://my.zakupivli.pro/remote/dispatcher/state_purchase_view/60215788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1470" Type="http://schemas.openxmlformats.org/officeDocument/2006/relationships/hyperlink" Target="https://my.zakupivli.pro/remote/dispatcher/state_purchase_view/54856895" TargetMode="External"/><Relationship Id="rId1568" Type="http://schemas.openxmlformats.org/officeDocument/2006/relationships/hyperlink" Target="https://zakupivli.pro/gov/tenders/ua-2024-12-26-008861-a" TargetMode="External"/><Relationship Id="rId1775" Type="http://schemas.openxmlformats.org/officeDocument/2006/relationships/hyperlink" Target="https://zakupivli.pro/gov/tenders/ua-2025-02-11-014703-a/lot-ba32cb5fde3b4a99a211f91c31c3949e" TargetMode="External"/><Relationship Id="rId67" Type="http://schemas.openxmlformats.org/officeDocument/2006/relationships/hyperlink" Target="https://my.zakupki.prom.ua/remote/dispatcher/state_purchase_view/41425999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428" Type="http://schemas.openxmlformats.org/officeDocument/2006/relationships/hyperlink" Target="https://my.zakupivli.pro/remote/dispatcher/state_purchase_view/54588242" TargetMode="External"/><Relationship Id="rId1635" Type="http://schemas.openxmlformats.org/officeDocument/2006/relationships/hyperlink" Target="https://zakupivli.pro/gov/tenders/ua-2025-01-21-018882-a" TargetMode="External"/><Relationship Id="rId1982" Type="http://schemas.openxmlformats.org/officeDocument/2006/relationships/hyperlink" Target="https://my.zakupivli.pro/remote/dispatcher/state_purchase_view/59204270" TargetMode="External"/><Relationship Id="rId1842" Type="http://schemas.openxmlformats.org/officeDocument/2006/relationships/hyperlink" Target="https://zakupivli.pro/gov/tenders/ua-2025-02-26-010814-a" TargetMode="External"/><Relationship Id="rId1702" Type="http://schemas.openxmlformats.org/officeDocument/2006/relationships/hyperlink" Target="https://my.zakupivli.pro/remote/dispatcher/state_purchase_view/57062513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2031" Type="http://schemas.openxmlformats.org/officeDocument/2006/relationships/hyperlink" Target="https://my.zakupivli.pro/remote/dispatcher/state_purchase_view/59596873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1492" Type="http://schemas.openxmlformats.org/officeDocument/2006/relationships/hyperlink" Target="https://zakupivli.pro/gov/tenders/ua-2024-11-27-011735-a/lot-005bd18e83f34633b7d96ff26d4c1a03" TargetMode="External"/><Relationship Id="rId2129" Type="http://schemas.openxmlformats.org/officeDocument/2006/relationships/printerSettings" Target="../printerSettings/printerSettings1.bin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1797" Type="http://schemas.openxmlformats.org/officeDocument/2006/relationships/hyperlink" Target="https://my.zakupivli.pro/remote/dispatcher/state_purchase_view/57475723" TargetMode="External"/><Relationship Id="rId89" Type="http://schemas.openxmlformats.org/officeDocument/2006/relationships/hyperlink" Target="https://my.zakupki.prom.ua/remote/dispatcher/state_purchase_view/41196363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1657" Type="http://schemas.openxmlformats.org/officeDocument/2006/relationships/hyperlink" Target="https://my.zakupivli.pro/remote/dispatcher/state_purchase_view/56941334" TargetMode="External"/><Relationship Id="rId1864" Type="http://schemas.openxmlformats.org/officeDocument/2006/relationships/hyperlink" Target="https://my.zakupivli.pro/remote/dispatcher/state_purchase_view/57971178" TargetMode="External"/><Relationship Id="rId1517" Type="http://schemas.openxmlformats.org/officeDocument/2006/relationships/hyperlink" Target="https://zakupivli.pro/gov/tenders/ua-2024-12-16-012032-a" TargetMode="External"/><Relationship Id="rId1724" Type="http://schemas.openxmlformats.org/officeDocument/2006/relationships/hyperlink" Target="https://zakupivli.pro/gov/tenders/ua-2025-01-31-000377-a/lot-3f4121e2ea834d82a18b9dc6570e8d81" TargetMode="External"/><Relationship Id="rId16" Type="http://schemas.openxmlformats.org/officeDocument/2006/relationships/hyperlink" Target="https://zakupki.prom.ua/gov/tenders/UA-2022-12-26-003873-a" TargetMode="External"/><Relationship Id="rId1931" Type="http://schemas.openxmlformats.org/officeDocument/2006/relationships/hyperlink" Target="https://zakupivli.pro/gov/tenders/ua-2025-04-07-011210-a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2053" Type="http://schemas.openxmlformats.org/officeDocument/2006/relationships/hyperlink" Target="https://zakupivli.pro/gov/tenders/ua-2025-06-03-009863-a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2120" Type="http://schemas.openxmlformats.org/officeDocument/2006/relationships/hyperlink" Target="https://my.zakupivli.pro/remote/dispatcher/state_purchase_view/60237997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1581" Type="http://schemas.openxmlformats.org/officeDocument/2006/relationships/hyperlink" Target="https://zakupivli.pro/gov/tenders/ua-2025-01-03-000567-a" TargetMode="External"/><Relationship Id="rId1679" Type="http://schemas.openxmlformats.org/officeDocument/2006/relationships/hyperlink" Target="https://my.zakupivli.pro/remote/dispatcher/state_purchase_view/56946120" TargetMode="External"/><Relationship Id="rId80" Type="http://schemas.openxmlformats.org/officeDocument/2006/relationships/hyperlink" Target="https://my.zakupki.prom.ua/remote/dispatcher/state_purchase_view/41328762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1441" Type="http://schemas.openxmlformats.org/officeDocument/2006/relationships/hyperlink" Target="https://my.zakupivli.pro/remote/dispatcher/state_purchase_view/54732316" TargetMode="External"/><Relationship Id="rId1886" Type="http://schemas.openxmlformats.org/officeDocument/2006/relationships/hyperlink" Target="https://zakupivli.pro/gov/tenders/ua-2025-03-19-012800-a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1539" Type="http://schemas.openxmlformats.org/officeDocument/2006/relationships/hyperlink" Target="https://zakupivli.pro/gov/tenders/ua-2024-12-19-008061-a/lot-4f3ca28a506440b7aac92e4c4b38309e" TargetMode="External"/><Relationship Id="rId1746" Type="http://schemas.openxmlformats.org/officeDocument/2006/relationships/hyperlink" Target="https://my.zakupivli.pro/remote/dispatcher/state_purchase_view/57204593" TargetMode="External"/><Relationship Id="rId1953" Type="http://schemas.openxmlformats.org/officeDocument/2006/relationships/hyperlink" Target="https://my.zakupivli.pro/remote/dispatcher/state_purchase_view/58774811" TargetMode="External"/><Relationship Id="rId38" Type="http://schemas.openxmlformats.org/officeDocument/2006/relationships/hyperlink" Target="https://my.zakupki.prom.ua/remote/dispatcher/state_purchase_view/41520613" TargetMode="External"/><Relationship Id="rId1606" Type="http://schemas.openxmlformats.org/officeDocument/2006/relationships/hyperlink" Target="https://my.zakupivli.pro/remote/dispatcher/state_purchase_view/56516163" TargetMode="External"/><Relationship Id="rId1813" Type="http://schemas.openxmlformats.org/officeDocument/2006/relationships/hyperlink" Target="https://my.zakupivli.pro/remote/dispatcher/state_purchase_view/57593579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2075" Type="http://schemas.openxmlformats.org/officeDocument/2006/relationships/hyperlink" Target="https://my.zakupivli.pro/remote/dispatcher/state_purchase_view/60064231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396" Type="http://schemas.openxmlformats.org/officeDocument/2006/relationships/hyperlink" Target="https://my.zakupivli.pro/remote/dispatcher/state_purchase_view/54375854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2002" Type="http://schemas.openxmlformats.org/officeDocument/2006/relationships/hyperlink" Target="https://zakupivli.pro/gov/tenders/ua-2025-05-08-001145-a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1463" Type="http://schemas.openxmlformats.org/officeDocument/2006/relationships/hyperlink" Target="https://zakupivli.pro/gov/tenders/ua-2024-11-14-014257-a" TargetMode="External"/><Relationship Id="rId1670" Type="http://schemas.openxmlformats.org/officeDocument/2006/relationships/hyperlink" Target="https://my.zakupivli.pro/remote/dispatcher/state_purchase_view/56944556" TargetMode="External"/><Relationship Id="rId1768" Type="http://schemas.openxmlformats.org/officeDocument/2006/relationships/hyperlink" Target="https://my.zakupivli.pro/remote/dispatcher/state_purchase_view/57385694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530" Type="http://schemas.openxmlformats.org/officeDocument/2006/relationships/hyperlink" Target="https://my.zakupivli.pro/remote/dispatcher/state_purchase_view/55973222" TargetMode="External"/><Relationship Id="rId1628" Type="http://schemas.openxmlformats.org/officeDocument/2006/relationships/hyperlink" Target="https://my.zakupivli.pro/remote/dispatcher/state_purchase_view/56767709" TargetMode="External"/><Relationship Id="rId1975" Type="http://schemas.openxmlformats.org/officeDocument/2006/relationships/hyperlink" Target="https://my.zakupivli.pro/remote/dispatcher/state_purchase_view/59214035" TargetMode="External"/><Relationship Id="rId1835" Type="http://schemas.openxmlformats.org/officeDocument/2006/relationships/hyperlink" Target="https://my.zakupivli.pro/remote/dispatcher/state_purchase_view/57739836" TargetMode="External"/><Relationship Id="rId1902" Type="http://schemas.openxmlformats.org/officeDocument/2006/relationships/hyperlink" Target="https://my.zakupivli.pro/remote/dispatcher/state_purchase_view/58402308" TargetMode="External"/><Relationship Id="rId2097" Type="http://schemas.openxmlformats.org/officeDocument/2006/relationships/hyperlink" Target="https://my.zakupivli.pro/remote/dispatcher/state_purchase_view/60193887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24" Type="http://schemas.openxmlformats.org/officeDocument/2006/relationships/hyperlink" Target="https://my.zakupivli.pro/remote/dispatcher/state_purchase_view/59526001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1485" Type="http://schemas.openxmlformats.org/officeDocument/2006/relationships/hyperlink" Target="https://my.zakupivli.pro/remote/dispatcher/state_purchase_view/55052216" TargetMode="External"/><Relationship Id="rId1692" Type="http://schemas.openxmlformats.org/officeDocument/2006/relationships/hyperlink" Target="https://zakupivli.pro/gov/tenders/ua-2025-01-27-016823-a/lot-fb9afbcaff604148b3fa33c37f2fbf5c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552" Type="http://schemas.openxmlformats.org/officeDocument/2006/relationships/hyperlink" Target="https://my.zakupivli.pro/remote/dispatcher/state_purchase_view/56165938" TargetMode="External"/><Relationship Id="rId1997" Type="http://schemas.openxmlformats.org/officeDocument/2006/relationships/hyperlink" Target="https://my.zakupivli.pro/remote/dispatcher/state_purchase_view/59271749" TargetMode="External"/><Relationship Id="rId1205" Type="http://schemas.openxmlformats.org/officeDocument/2006/relationships/hyperlink" Target="https://zakupivli.pro/gov/tenders/UA-2024-07-15-004574-a" TargetMode="External"/><Relationship Id="rId1857" Type="http://schemas.openxmlformats.org/officeDocument/2006/relationships/hyperlink" Target="https://my.zakupivli.pro/remote/dispatcher/state_purchase_view/57873346" TargetMode="External"/><Relationship Id="rId51" Type="http://schemas.openxmlformats.org/officeDocument/2006/relationships/hyperlink" Target="https://my.zakupki.prom.ua/remote/dispatcher/state_purchase_view/41512826" TargetMode="External"/><Relationship Id="rId1412" Type="http://schemas.openxmlformats.org/officeDocument/2006/relationships/hyperlink" Target="https://my.zakupivli.pro/remote/dispatcher/state_purchase_view/54459170" TargetMode="External"/><Relationship Id="rId1717" Type="http://schemas.openxmlformats.org/officeDocument/2006/relationships/hyperlink" Target="https://my.zakupivli.pro/remote/dispatcher/state_purchase_view/57084914" TargetMode="External"/><Relationship Id="rId1924" Type="http://schemas.openxmlformats.org/officeDocument/2006/relationships/hyperlink" Target="https://my.zakupivli.pro/remote/dispatcher/state_purchase_view/58599837" TargetMode="External"/><Relationship Id="rId298" Type="http://schemas.openxmlformats.org/officeDocument/2006/relationships/hyperlink" Target="https://my.zakupki.prom.ua/remote/dispatcher/state_purchase_view/41781756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2046" Type="http://schemas.openxmlformats.org/officeDocument/2006/relationships/hyperlink" Target="https://my.zakupivli.pro/remote/dispatcher/state_purchase_view/59777997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2113" Type="http://schemas.openxmlformats.org/officeDocument/2006/relationships/hyperlink" Target="https://zakupivli.pro/gov/tenders/ua-2025-06-19-007258-a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1574" Type="http://schemas.openxmlformats.org/officeDocument/2006/relationships/hyperlink" Target="https://my.zakupivli.pro/remote/dispatcher/state_purchase_view/56334714" TargetMode="External"/><Relationship Id="rId1781" Type="http://schemas.openxmlformats.org/officeDocument/2006/relationships/hyperlink" Target="https://my.zakupivli.pro/remote/dispatcher/state_purchase_view/57443185" TargetMode="External"/><Relationship Id="rId73" Type="http://schemas.openxmlformats.org/officeDocument/2006/relationships/hyperlink" Target="https://my.zakupki.prom.ua/remote/dispatcher/state_purchase_view/41339013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1434" Type="http://schemas.openxmlformats.org/officeDocument/2006/relationships/hyperlink" Target="https://my.zakupivli.pro/remote/dispatcher/state_purchase_view/54641995" TargetMode="External"/><Relationship Id="rId1641" Type="http://schemas.openxmlformats.org/officeDocument/2006/relationships/hyperlink" Target="https://zakupivli.pro/gov/tenders/ua-2025-01-21-000895-a/lot-a9355564e9d5476a9a00f73ee1b4dfa6" TargetMode="External"/><Relationship Id="rId1879" Type="http://schemas.openxmlformats.org/officeDocument/2006/relationships/hyperlink" Target="https://zakupivli.pro/gov/tenders/ua-2025-03-14-009710-a/lot-be2b52f381b143eea4f55f685adc6a57" TargetMode="External"/><Relationship Id="rId1501" Type="http://schemas.openxmlformats.org/officeDocument/2006/relationships/hyperlink" Target="https://zakupivli.pro/gov/tenders/ua-2024-12-06-012047-a" TargetMode="External"/><Relationship Id="rId1739" Type="http://schemas.openxmlformats.org/officeDocument/2006/relationships/hyperlink" Target="https://zakupivli.pro/gov/tenders/ua-2025-02-04-013387-a/lot-1a391c9ea1fe4992ac4f126a3fe3a103" TargetMode="External"/><Relationship Id="rId1946" Type="http://schemas.openxmlformats.org/officeDocument/2006/relationships/hyperlink" Target="https://zakupivli.pro/gov/tenders/ua-2025-04-09-005554-a" TargetMode="External"/><Relationship Id="rId1806" Type="http://schemas.openxmlformats.org/officeDocument/2006/relationships/hyperlink" Target="https://my.zakupivli.pro/remote/dispatcher/state_purchase_view/57524444" TargetMode="External"/><Relationship Id="rId387" Type="http://schemas.openxmlformats.org/officeDocument/2006/relationships/hyperlink" Target="https://my.zakupki.prom.ua/remote/dispatcher/state_purchase_view/44236786" TargetMode="External"/><Relationship Id="rId594" Type="http://schemas.openxmlformats.org/officeDocument/2006/relationships/hyperlink" Target="https://zakupivli.pro/gov/tenders/UA-2024-01-12-009909-a" TargetMode="External"/><Relationship Id="rId2068" Type="http://schemas.openxmlformats.org/officeDocument/2006/relationships/hyperlink" Target="https://my.zakupivli.pro/remote/dispatcher/state_purchase_view/59941599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84" Type="http://schemas.openxmlformats.org/officeDocument/2006/relationships/hyperlink" Target="https://zakupivli.pro/gov/tenders/UA-2024-05-08-001172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596" Type="http://schemas.openxmlformats.org/officeDocument/2006/relationships/hyperlink" Target="https://my.zakupivli.pro/remote/dispatcher/state_purchase_view/56380662" TargetMode="External"/><Relationship Id="rId314" Type="http://schemas.openxmlformats.org/officeDocument/2006/relationships/hyperlink" Target="https://zakupki.prom.ua/gov/tenders/UA-2023-04-05-0041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1456" Type="http://schemas.openxmlformats.org/officeDocument/2006/relationships/hyperlink" Target="https://my.zakupivli.pro/remote/dispatcher/state_purchase_view/54789788" TargetMode="External"/><Relationship Id="rId1663" Type="http://schemas.openxmlformats.org/officeDocument/2006/relationships/hyperlink" Target="https://my.zakupivli.pro/remote/dispatcher/state_purchase_view/56942695" TargetMode="External"/><Relationship Id="rId1870" Type="http://schemas.openxmlformats.org/officeDocument/2006/relationships/hyperlink" Target="https://my.zakupivli.pro/remote/dispatcher/state_purchase_view/58056297" TargetMode="External"/><Relationship Id="rId1968" Type="http://schemas.openxmlformats.org/officeDocument/2006/relationships/hyperlink" Target="https://my.zakupivli.pro/remote/dispatcher/state_purchase_view/59069777" TargetMode="External"/><Relationship Id="rId1316" Type="http://schemas.openxmlformats.org/officeDocument/2006/relationships/hyperlink" Target="https://my.zakupivli.pro/remote/dispatcher/state_purchase_view/53131375" TargetMode="External"/><Relationship Id="rId1523" Type="http://schemas.openxmlformats.org/officeDocument/2006/relationships/hyperlink" Target="https://my.zakupivli.pro/remote/dispatcher/state_purchase_view/55863477" TargetMode="External"/><Relationship Id="rId1730" Type="http://schemas.openxmlformats.org/officeDocument/2006/relationships/hyperlink" Target="https://my.zakupivli.pro/remote/dispatcher/state_purchase_view/57122049" TargetMode="External"/><Relationship Id="rId22" Type="http://schemas.openxmlformats.org/officeDocument/2006/relationships/hyperlink" Target="https://zakupki.prom.ua/gov/tenders/UA-2023-01-17-001178-a" TargetMode="External"/><Relationship Id="rId1828" Type="http://schemas.openxmlformats.org/officeDocument/2006/relationships/hyperlink" Target="https://zakupivli.pro/gov/tenders/ua-2025-02-21-001879-a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2017" Type="http://schemas.openxmlformats.org/officeDocument/2006/relationships/hyperlink" Target="https://my.zakupivli.pro/remote/dispatcher/state_purchase_view/59464736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1478" Type="http://schemas.openxmlformats.org/officeDocument/2006/relationships/hyperlink" Target="https://zakupivli.pro/gov/tenders/ua-2024-11-15-012017-a" TargetMode="External"/><Relationship Id="rId1685" Type="http://schemas.openxmlformats.org/officeDocument/2006/relationships/hyperlink" Target="https://zakupivli.pro/gov/tenders/ua-2025-01-27-015561-a/lot-d44bee8237774ce1bacbb4fbf3bb18e8" TargetMode="External"/><Relationship Id="rId1892" Type="http://schemas.openxmlformats.org/officeDocument/2006/relationships/hyperlink" Target="https://my.zakupivli.pro/remote/dispatcher/state_purchase_view/58282530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1545" Type="http://schemas.openxmlformats.org/officeDocument/2006/relationships/hyperlink" Target="https://zakupivli.pro/gov/tenders/ua-2024-12-23-019298-a/lot-a887349b3fb143d5bd934266cc2c168f" TargetMode="External"/><Relationship Id="rId1100" Type="http://schemas.openxmlformats.org/officeDocument/2006/relationships/hyperlink" Target="https://my.zakupivli.pro/remote/dispatcher/state_purchase_view/50949996" TargetMode="External"/><Relationship Id="rId1405" Type="http://schemas.openxmlformats.org/officeDocument/2006/relationships/hyperlink" Target="https://my.zakupivli.pro/remote/dispatcher/state_purchase_view/54403612" TargetMode="External"/><Relationship Id="rId1752" Type="http://schemas.openxmlformats.org/officeDocument/2006/relationships/hyperlink" Target="https://zakupivli.pro/gov/tenders/ua-2025-02-05-008594-a/lot-afe1992d07f94057be69f5765f50b620" TargetMode="External"/><Relationship Id="rId44" Type="http://schemas.openxmlformats.org/officeDocument/2006/relationships/hyperlink" Target="https://my.zakupki.prom.ua/remote/dispatcher/state_purchase_view/41519874" TargetMode="External"/><Relationship Id="rId1612" Type="http://schemas.openxmlformats.org/officeDocument/2006/relationships/hyperlink" Target="https://zakupivli.pro/gov/tenders/ua-2025-01-14-003223-a/lot-e692f4ba6d6c4710a237418d66031724" TargetMode="External"/><Relationship Id="rId1917" Type="http://schemas.openxmlformats.org/officeDocument/2006/relationships/hyperlink" Target="https://my.zakupivli.pro/remote/dispatcher/state_purchase_view/58513389" TargetMode="External"/><Relationship Id="rId193" Type="http://schemas.openxmlformats.org/officeDocument/2006/relationships/hyperlink" Target="https://zakupki.prom.ua/gov/tenders/UA-2023-03-20-007084-a" TargetMode="External"/><Relationship Id="rId498" Type="http://schemas.openxmlformats.org/officeDocument/2006/relationships/hyperlink" Target="https://zakupki.prom.ua/gov/tenders/UA-2023-10-09-004357-a" TargetMode="External"/><Relationship Id="rId2081" Type="http://schemas.openxmlformats.org/officeDocument/2006/relationships/hyperlink" Target="https://my.zakupivli.pro/remote/dispatcher/state_purchase_view/60044375" TargetMode="External"/><Relationship Id="rId260" Type="http://schemas.openxmlformats.org/officeDocument/2006/relationships/hyperlink" Target="https://zakupki.prom.ua/gov/tenders/UA-2023-03-31-004510-a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2039" Type="http://schemas.openxmlformats.org/officeDocument/2006/relationships/hyperlink" Target="https://zakupivli.pro/gov/tenders/ua-2025-05-27-003751-a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106" Type="http://schemas.openxmlformats.org/officeDocument/2006/relationships/hyperlink" Target="https://my.zakupivli.pro/remote/dispatcher/state_purchase_view/60216127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1567" Type="http://schemas.openxmlformats.org/officeDocument/2006/relationships/hyperlink" Target="https://zakupivli.pro/gov/tenders/ua-2024-12-26-010326-a/lot-9327d6896194476caacb1f261a954423" TargetMode="External"/><Relationship Id="rId1774" Type="http://schemas.openxmlformats.org/officeDocument/2006/relationships/hyperlink" Target="https://zakupivli.pro/gov/tenders/ua-2025-02-11-014703-a/lot-2b425a3538b34f61abf9d66504fadba9" TargetMode="External"/><Relationship Id="rId1981" Type="http://schemas.openxmlformats.org/officeDocument/2006/relationships/hyperlink" Target="https://my.zakupivli.pro/remote/dispatcher/state_purchase_view/59208246" TargetMode="External"/><Relationship Id="rId66" Type="http://schemas.openxmlformats.org/officeDocument/2006/relationships/hyperlink" Target="https://my.zakupki.prom.ua/remote/dispatcher/state_purchase_view/41426342" TargetMode="External"/><Relationship Id="rId1427" Type="http://schemas.openxmlformats.org/officeDocument/2006/relationships/hyperlink" Target="https://my.zakupivli.pro/remote/dispatcher/state_purchase_view/54590134" TargetMode="External"/><Relationship Id="rId1634" Type="http://schemas.openxmlformats.org/officeDocument/2006/relationships/hyperlink" Target="https://my.zakupivli.pro/remote/dispatcher/state_purchase_view/56727364" TargetMode="External"/><Relationship Id="rId1841" Type="http://schemas.openxmlformats.org/officeDocument/2006/relationships/hyperlink" Target="https://zakupivli.pro/gov/tenders/ua-2025-02-26-011456-a" TargetMode="External"/><Relationship Id="rId1939" Type="http://schemas.openxmlformats.org/officeDocument/2006/relationships/hyperlink" Target="https://my.zakupivli.pro/remote/dispatcher/state_purchase_view/58657540" TargetMode="External"/><Relationship Id="rId1701" Type="http://schemas.openxmlformats.org/officeDocument/2006/relationships/hyperlink" Target="https://my.zakupivli.pro/remote/dispatcher/state_purchase_view/57062513" TargetMode="External"/><Relationship Id="rId282" Type="http://schemas.openxmlformats.org/officeDocument/2006/relationships/hyperlink" Target="https://zakupki.prom.ua/gov/tenders/UA-2023-04-03-010385-a" TargetMode="External"/><Relationship Id="rId587" Type="http://schemas.openxmlformats.org/officeDocument/2006/relationships/hyperlink" Target="https://zakupivli.pro/gov/tenders/UA-2024-01-08-004546-a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2030" Type="http://schemas.openxmlformats.org/officeDocument/2006/relationships/hyperlink" Target="https://zakupivli.pro/gov/tenders/ua-2025-05-21-010260-a/lot-f9a5b4b4f14c40dca57b09386b3c8ffe" TargetMode="External"/><Relationship Id="rId2128" Type="http://schemas.openxmlformats.org/officeDocument/2006/relationships/hyperlink" Target="https://zakupivli.pro/gov/tenders/ua-2025-06-20-002566-a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1491" Type="http://schemas.openxmlformats.org/officeDocument/2006/relationships/hyperlink" Target="https://my.zakupivli.pro/remote/dispatcher/state_purchase_view/55174014" TargetMode="External"/><Relationship Id="rId1589" Type="http://schemas.openxmlformats.org/officeDocument/2006/relationships/hyperlink" Target="https://my.zakupivli.pro/remote/dispatcher/state_purchase_view/56341932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1449" Type="http://schemas.openxmlformats.org/officeDocument/2006/relationships/hyperlink" Target="https://my.zakupivli.pro/remote/dispatcher/state_purchase_view/54820777" TargetMode="External"/><Relationship Id="rId1796" Type="http://schemas.openxmlformats.org/officeDocument/2006/relationships/hyperlink" Target="https://my.zakupivli.pro/remote/dispatcher/state_purchase_view/57476203" TargetMode="External"/><Relationship Id="rId88" Type="http://schemas.openxmlformats.org/officeDocument/2006/relationships/hyperlink" Target="https://my.zakupki.prom.ua/remote/dispatcher/state_purchase_view/41204144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1656" Type="http://schemas.openxmlformats.org/officeDocument/2006/relationships/hyperlink" Target="https://my.zakupivli.pro/remote/dispatcher/state_purchase_view/56941416" TargetMode="External"/><Relationship Id="rId1863" Type="http://schemas.openxmlformats.org/officeDocument/2006/relationships/hyperlink" Target="https://zakupivli.pro/gov/tenders/ua-2025-03-06-010281-a" TargetMode="External"/><Relationship Id="rId1309" Type="http://schemas.openxmlformats.org/officeDocument/2006/relationships/hyperlink" Target="https://zakupivli.pro/gov/tenders/UA-2024-08-09-003010-a" TargetMode="External"/><Relationship Id="rId1516" Type="http://schemas.openxmlformats.org/officeDocument/2006/relationships/hyperlink" Target="https://zakupivli.pro/gov/tenders/ua-2024-12-16-012483-a" TargetMode="External"/><Relationship Id="rId1723" Type="http://schemas.openxmlformats.org/officeDocument/2006/relationships/hyperlink" Target="https://zakupivli.pro/gov/tenders/ua-2025-01-31-001734-a/lot-67ece4c36e0f4d39863dee79a9354364" TargetMode="External"/><Relationship Id="rId1930" Type="http://schemas.openxmlformats.org/officeDocument/2006/relationships/hyperlink" Target="https://zakupivli.pro/gov/tenders/ua-2025-04-07-011371-a" TargetMode="External"/><Relationship Id="rId15" Type="http://schemas.openxmlformats.org/officeDocument/2006/relationships/hyperlink" Target="https://my.zakupki.prom.ua/remote/dispatcher/state_purchase_view/39591644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2052" Type="http://schemas.openxmlformats.org/officeDocument/2006/relationships/hyperlink" Target="https://my.zakupivli.pro/remote/dispatcher/state_purchase_view/59851081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1580" Type="http://schemas.openxmlformats.org/officeDocument/2006/relationships/hyperlink" Target="https://zakupivli.pro/gov/tenders/ua-2025-01-03-000698-a" TargetMode="External"/><Relationship Id="rId1678" Type="http://schemas.openxmlformats.org/officeDocument/2006/relationships/hyperlink" Target="https://my.zakupivli.pro/remote/dispatcher/state_purchase_view/56947418" TargetMode="External"/><Relationship Id="rId1885" Type="http://schemas.openxmlformats.org/officeDocument/2006/relationships/hyperlink" Target="https://zakupivli.pro/gov/tenders/ua-2025-03-19-012837-a" TargetMode="External"/><Relationship Id="rId603" Type="http://schemas.openxmlformats.org/officeDocument/2006/relationships/hyperlink" Target="https://my.zakupivli.pro/remote/dispatcher/state_purchase_view/48421027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1440" Type="http://schemas.openxmlformats.org/officeDocument/2006/relationships/hyperlink" Target="https://my.zakupivli.pro/remote/dispatcher/state_purchase_view/54732542" TargetMode="External"/><Relationship Id="rId1538" Type="http://schemas.openxmlformats.org/officeDocument/2006/relationships/hyperlink" Target="https://zakupivli.pro/gov/tenders/ua-2024-12-19-013809-a/lot-996ccce8132043d0b711cfba2c2aab7f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1745" Type="http://schemas.openxmlformats.org/officeDocument/2006/relationships/hyperlink" Target="https://my.zakupivli.pro/remote/dispatcher/state_purchase_view/57218243" TargetMode="External"/><Relationship Id="rId1952" Type="http://schemas.openxmlformats.org/officeDocument/2006/relationships/hyperlink" Target="https://my.zakupivli.pro/remote/dispatcher/state_purchase_view/58796029" TargetMode="External"/><Relationship Id="rId37" Type="http://schemas.openxmlformats.org/officeDocument/2006/relationships/hyperlink" Target="https://my.zakupki.prom.ua/remote/dispatcher/state_purchase_view/41520898" TargetMode="External"/><Relationship Id="rId1605" Type="http://schemas.openxmlformats.org/officeDocument/2006/relationships/hyperlink" Target="https://my.zakupivli.pro/remote/dispatcher/state_purchase_view/56533770" TargetMode="External"/><Relationship Id="rId1812" Type="http://schemas.openxmlformats.org/officeDocument/2006/relationships/hyperlink" Target="https://my.zakupivli.pro/remote/dispatcher/state_purchase_view/5760394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2074" Type="http://schemas.openxmlformats.org/officeDocument/2006/relationships/hyperlink" Target="https://my.zakupivli.pro/remote/dispatcher/state_purchase_view/60068496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1090" Type="http://schemas.openxmlformats.org/officeDocument/2006/relationships/hyperlink" Target="https://my.zakupivli.pro/remote/dispatcher/state_purchase_view/50942400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395" Type="http://schemas.openxmlformats.org/officeDocument/2006/relationships/hyperlink" Target="https://my.zakupivli.pro/remote/dispatcher/state_purchase_view/54376354" TargetMode="External"/><Relationship Id="rId2001" Type="http://schemas.openxmlformats.org/officeDocument/2006/relationships/hyperlink" Target="https://zakupivli.pro/gov/tenders/ua-2025-05-08-00117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1462" Type="http://schemas.openxmlformats.org/officeDocument/2006/relationships/hyperlink" Target="https://zakupivli.pro/gov/tenders/ua-2024-11-14-014309-a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1767" Type="http://schemas.openxmlformats.org/officeDocument/2006/relationships/hyperlink" Target="https://my.zakupivli.pro/remote/dispatcher/state_purchase_view/57385694" TargetMode="External"/><Relationship Id="rId1974" Type="http://schemas.openxmlformats.org/officeDocument/2006/relationships/hyperlink" Target="https://zakupivli.pro/gov/tenders/ua-2025-05-02-003008-a" TargetMode="External"/><Relationship Id="rId59" Type="http://schemas.openxmlformats.org/officeDocument/2006/relationships/hyperlink" Target="https://my.zakupki.prom.ua/remote/dispatcher/state_purchase_view/41427937" TargetMode="External"/><Relationship Id="rId1627" Type="http://schemas.openxmlformats.org/officeDocument/2006/relationships/hyperlink" Target="https://zakupivli.pro/gov/tenders/ua-2025-01-20-013715-a/lot-93e866fc5ade43b8ac57ab7bb20be4f7" TargetMode="External"/><Relationship Id="rId1834" Type="http://schemas.openxmlformats.org/officeDocument/2006/relationships/hyperlink" Target="https://my.zakupivli.pro/remote/dispatcher/state_purchase_view/57741352" TargetMode="External"/><Relationship Id="rId2096" Type="http://schemas.openxmlformats.org/officeDocument/2006/relationships/hyperlink" Target="https://zakupivli.pro/gov/tenders/ua-2025-06-12-000131-a/lot-0554f39f1e12484bb119715e1c27b2dc" TargetMode="External"/><Relationship Id="rId1901" Type="http://schemas.openxmlformats.org/officeDocument/2006/relationships/hyperlink" Target="https://my.zakupivli.pro/remote/dispatcher/state_purchase_view/58434804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2023" Type="http://schemas.openxmlformats.org/officeDocument/2006/relationships/hyperlink" Target="https://my.zakupivli.pro/remote/dispatcher/state_purchase_view/59543384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1484" Type="http://schemas.openxmlformats.org/officeDocument/2006/relationships/hyperlink" Target="https://zakupivli.pro/gov/tenders/ua-2024-11-22-008839-a" TargetMode="External"/><Relationship Id="rId1691" Type="http://schemas.openxmlformats.org/officeDocument/2006/relationships/hyperlink" Target="https://my.zakupivli.pro/remote/dispatcher/state_purchase_view/56949716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1551" Type="http://schemas.openxmlformats.org/officeDocument/2006/relationships/hyperlink" Target="https://my.zakupivli.pro/remote/dispatcher/state_purchase_view/56178120" TargetMode="External"/><Relationship Id="rId1789" Type="http://schemas.openxmlformats.org/officeDocument/2006/relationships/hyperlink" Target="https://zakupivli.pro/gov/tenders/ua-2025-02-13-004874-a" TargetMode="External"/><Relationship Id="rId1996" Type="http://schemas.openxmlformats.org/officeDocument/2006/relationships/hyperlink" Target="https://my.zakupivli.pro/remote/dispatcher/state_purchase_view/59272094" TargetMode="External"/><Relationship Id="rId50" Type="http://schemas.openxmlformats.org/officeDocument/2006/relationships/hyperlink" Target="https://my.zakupki.prom.ua/remote/dispatcher/state_purchase_view/41519085" TargetMode="External"/><Relationship Id="rId1204" Type="http://schemas.openxmlformats.org/officeDocument/2006/relationships/hyperlink" Target="https://zakupivli.pro/gov/tenders/UA-2024-07-15-002322-a" TargetMode="External"/><Relationship Id="rId1411" Type="http://schemas.openxmlformats.org/officeDocument/2006/relationships/hyperlink" Target="https://my.zakupivli.pro/remote/dispatcher/state_purchase_view/54470389" TargetMode="External"/><Relationship Id="rId1649" Type="http://schemas.openxmlformats.org/officeDocument/2006/relationships/hyperlink" Target="https://my.zakupivli.pro/remote/dispatcher/state_purchase_view/56857702" TargetMode="External"/><Relationship Id="rId1856" Type="http://schemas.openxmlformats.org/officeDocument/2006/relationships/hyperlink" Target="https://my.zakupivli.pro/remote/dispatcher/state_purchase_view/57875267" TargetMode="External"/><Relationship Id="rId1509" Type="http://schemas.openxmlformats.org/officeDocument/2006/relationships/hyperlink" Target="https://zakupivli.pro/gov/tenders/ua-2024-12-05-016124-a/lot-5b948d2d35fa4166a57eeab1785cc6de" TargetMode="External"/><Relationship Id="rId1716" Type="http://schemas.openxmlformats.org/officeDocument/2006/relationships/hyperlink" Target="https://my.zakupivli.pro/remote/dispatcher/state_purchase_view/57088046" TargetMode="External"/><Relationship Id="rId1923" Type="http://schemas.openxmlformats.org/officeDocument/2006/relationships/hyperlink" Target="https://my.zakupivli.pro/remote/dispatcher/state_purchase_view/58600113" TargetMode="External"/><Relationship Id="rId297" Type="http://schemas.openxmlformats.org/officeDocument/2006/relationships/hyperlink" Target="https://my.zakupki.prom.ua/remote/dispatcher/state_purchase_view/41816730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2045" Type="http://schemas.openxmlformats.org/officeDocument/2006/relationships/hyperlink" Target="https://my.zakupivli.pro/remote/dispatcher/state_purchase_view/59778119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2112" Type="http://schemas.openxmlformats.org/officeDocument/2006/relationships/hyperlink" Target="https://zakupivli.pro/gov/tenders/ua-2025-06-19-007510-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1573" Type="http://schemas.openxmlformats.org/officeDocument/2006/relationships/hyperlink" Target="https://zakupivli.pro/gov/tenders/ua-2024-12-30-006675-a/lot-b79a8ddabf8343659b9fd9e960942b9c" TargetMode="External"/><Relationship Id="rId1780" Type="http://schemas.openxmlformats.org/officeDocument/2006/relationships/hyperlink" Target="https://my.zakupivli.pro/remote/dispatcher/state_purchase_view/57445600" TargetMode="External"/><Relationship Id="rId1878" Type="http://schemas.openxmlformats.org/officeDocument/2006/relationships/hyperlink" Target="https://my.zakupivli.pro/remote/dispatcher/state_purchase_view/58089610" TargetMode="External"/><Relationship Id="rId72" Type="http://schemas.openxmlformats.org/officeDocument/2006/relationships/hyperlink" Target="https://my.zakupki.prom.ua/remote/dispatcher/state_purchase_view/41363968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1433" Type="http://schemas.openxmlformats.org/officeDocument/2006/relationships/hyperlink" Target="https://zakupivli.pro/gov/tenders/ua-2024-11-07-003266-a" TargetMode="External"/><Relationship Id="rId1640" Type="http://schemas.openxmlformats.org/officeDocument/2006/relationships/hyperlink" Target="https://zakupivli.pro/gov/tenders/ua-2025-01-21-000895-a/lot-72cf47d587464486b68684e7ea013d5e" TargetMode="External"/><Relationship Id="rId1738" Type="http://schemas.openxmlformats.org/officeDocument/2006/relationships/hyperlink" Target="https://my.zakupivli.pro/remote/dispatcher/state_purchase_view/57188673" TargetMode="External"/><Relationship Id="rId1500" Type="http://schemas.openxmlformats.org/officeDocument/2006/relationships/hyperlink" Target="https://zakupivli.pro/gov/tenders/ua-2024-12-06-014140-a/lot-628c39fa42db430685f2c3e79f0a736d" TargetMode="External"/><Relationship Id="rId1945" Type="http://schemas.openxmlformats.org/officeDocument/2006/relationships/hyperlink" Target="https://zakupivli.pro/gov/tenders/ua-2025-04-09-007528-a" TargetMode="External"/><Relationship Id="rId1805" Type="http://schemas.openxmlformats.org/officeDocument/2006/relationships/hyperlink" Target="https://zakupivli.pro/gov/tenders/ua-2025-02-14-004784-a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2067" Type="http://schemas.openxmlformats.org/officeDocument/2006/relationships/hyperlink" Target="https://my.zakupivli.pro/remote/dispatcher/state_purchase_view/59941982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595" Type="http://schemas.openxmlformats.org/officeDocument/2006/relationships/hyperlink" Target="https://zakupivli.pro/gov/tenders/ua-2025-01-03-003984-a/lot-decf2d07245e4d41802cc4d48de309e9" TargetMode="External"/><Relationship Id="rId94" Type="http://schemas.openxmlformats.org/officeDocument/2006/relationships/hyperlink" Target="https://my.zakupki.prom.ua/remote/dispatcher/state_purchase_view/41190348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1455" Type="http://schemas.openxmlformats.org/officeDocument/2006/relationships/hyperlink" Target="https://my.zakupivli.pro/remote/dispatcher/state_purchase_view/54797048" TargetMode="External"/><Relationship Id="rId1662" Type="http://schemas.openxmlformats.org/officeDocument/2006/relationships/hyperlink" Target="https://my.zakupivli.pro/remote/dispatcher/state_purchase_view/56943093" TargetMode="External"/><Relationship Id="rId1010" Type="http://schemas.openxmlformats.org/officeDocument/2006/relationships/hyperlink" Target="https://zakupivli.pro/gov/tenders/UA-2024-04-01-005782-a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967" Type="http://schemas.openxmlformats.org/officeDocument/2006/relationships/hyperlink" Target="https://my.zakupivli.pro/remote/dispatcher/state_purchase_view/59070654" TargetMode="External"/><Relationship Id="rId1522" Type="http://schemas.openxmlformats.org/officeDocument/2006/relationships/hyperlink" Target="https://my.zakupivli.pro/remote/dispatcher/state_purchase_view/55863477" TargetMode="External"/><Relationship Id="rId21" Type="http://schemas.openxmlformats.org/officeDocument/2006/relationships/hyperlink" Target="https://my.zakupki.prom.ua/remote/dispatcher/state_purchase_view/40091965" TargetMode="External"/><Relationship Id="rId2089" Type="http://schemas.openxmlformats.org/officeDocument/2006/relationships/hyperlink" Target="https://zakupivli.pro/gov/tenders/ua-2025-06-12-008628-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1172" Type="http://schemas.openxmlformats.org/officeDocument/2006/relationships/hyperlink" Target="https://my.zakupivli.pro/remote/dispatcher/state_purchase_view/51817314" TargetMode="External"/><Relationship Id="rId2016" Type="http://schemas.openxmlformats.org/officeDocument/2006/relationships/hyperlink" Target="https://my.zakupivli.pro/remote/dispatcher/state_purchase_view/59464876" TargetMode="External"/><Relationship Id="rId402" Type="http://schemas.openxmlformats.org/officeDocument/2006/relationships/hyperlink" Target="https://zakupki.prom.ua/gov/tenders/UA-2023-07-24-009279-a" TargetMode="External"/><Relationship Id="rId1032" Type="http://schemas.openxmlformats.org/officeDocument/2006/relationships/hyperlink" Target="https://my.zakupivli.pro/remote/dispatcher/state_purchase_view/50200587" TargetMode="External"/><Relationship Id="rId1989" Type="http://schemas.openxmlformats.org/officeDocument/2006/relationships/hyperlink" Target="https://zakupivli.pro/gov/tenders/ua-2025-05-06-009792-a" TargetMode="External"/><Relationship Id="rId1849" Type="http://schemas.openxmlformats.org/officeDocument/2006/relationships/hyperlink" Target="https://zakupivli.pro/gov/tenders/ua-2025-02-27-000432-a/lot-0d928d09299541788533a61ff4394140" TargetMode="External"/><Relationship Id="rId192" Type="http://schemas.openxmlformats.org/officeDocument/2006/relationships/hyperlink" Target="https://zakupki.prom.ua/gov/tenders/UA-2023-03-20-009888-a" TargetMode="External"/><Relationship Id="rId1709" Type="http://schemas.openxmlformats.org/officeDocument/2006/relationships/hyperlink" Target="https://zakupivli.pro/gov/tenders/ua-2025-01-30-008146-a/lot-5ffaee847c684cb6ad73096f99ffe10e" TargetMode="External"/><Relationship Id="rId1916" Type="http://schemas.openxmlformats.org/officeDocument/2006/relationships/hyperlink" Target="https://my.zakupivli.pro/remote/dispatcher/state_purchase_view/58523820" TargetMode="External"/><Relationship Id="rId2080" Type="http://schemas.openxmlformats.org/officeDocument/2006/relationships/hyperlink" Target="https://my.zakupivli.pro/remote/dispatcher/state_purchase_view/60044483" TargetMode="External"/><Relationship Id="rId869" Type="http://schemas.openxmlformats.org/officeDocument/2006/relationships/hyperlink" Target="https://zakupivli.pro/gov/tenders/UA-2024-02-22-000149-a" TargetMode="External"/><Relationship Id="rId1499" Type="http://schemas.openxmlformats.org/officeDocument/2006/relationships/hyperlink" Target="https://zakupivli.pro/gov/tenders/ua-2024-12-06-014805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219" Type="http://schemas.openxmlformats.org/officeDocument/2006/relationships/hyperlink" Target="https://zakupivli.pro/gov/tenders/UA-2024-07-22-008778-a" TargetMode="External"/><Relationship Id="rId1566" Type="http://schemas.openxmlformats.org/officeDocument/2006/relationships/hyperlink" Target="https://zakupivli.pro/gov/tenders/ua-2024-12-26-010326-a/lot-8495b0b47a884eb9a5e5781237145fc2" TargetMode="External"/><Relationship Id="rId1773" Type="http://schemas.openxmlformats.org/officeDocument/2006/relationships/hyperlink" Target="https://zakupivli.pro/gov/tenders/ua-2025-02-11-014703-a/lot-3b27ac22678548a3bedeaf13ff8039f4" TargetMode="External"/><Relationship Id="rId1980" Type="http://schemas.openxmlformats.org/officeDocument/2006/relationships/hyperlink" Target="https://my.zakupivli.pro/remote/dispatcher/state_purchase_view/59208249" TargetMode="External"/><Relationship Id="rId65" Type="http://schemas.openxmlformats.org/officeDocument/2006/relationships/hyperlink" Target="https://my.zakupki.prom.ua/remote/dispatcher/state_purchase_view/41426508" TargetMode="External"/><Relationship Id="rId1426" Type="http://schemas.openxmlformats.org/officeDocument/2006/relationships/hyperlink" Target="https://my.zakupivli.pro/remote/dispatcher/state_purchase_view/54591270" TargetMode="External"/><Relationship Id="rId1633" Type="http://schemas.openxmlformats.org/officeDocument/2006/relationships/hyperlink" Target="https://my.zakupivli.pro/remote/dispatcher/state_purchase_view/56727364" TargetMode="External"/><Relationship Id="rId1840" Type="http://schemas.openxmlformats.org/officeDocument/2006/relationships/hyperlink" Target="https://zakupivli.pro/gov/tenders/ua-2025-02-26-012076-a" TargetMode="External"/><Relationship Id="rId1700" Type="http://schemas.openxmlformats.org/officeDocument/2006/relationships/hyperlink" Target="https://my.zakupivli.pro/remote/dispatcher/state_purchase_view/57062513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1490" Type="http://schemas.openxmlformats.org/officeDocument/2006/relationships/hyperlink" Target="https://my.zakupivli.pro/remote/dispatcher/state_purchase_view/55188936" TargetMode="External"/><Relationship Id="rId2127" Type="http://schemas.openxmlformats.org/officeDocument/2006/relationships/hyperlink" Target="https://zakupivli.pro/gov/tenders/ua-2025-06-20-002703-a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1143" Type="http://schemas.openxmlformats.org/officeDocument/2006/relationships/hyperlink" Target="https://zakupivli.pro/gov/tenders/UA-2024-06-06-001299-a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1350" Type="http://schemas.openxmlformats.org/officeDocument/2006/relationships/hyperlink" Target="https://zakupivli.pro/gov/tenders/ua-2024-09-23-002326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47"/>
  <sheetViews>
    <sheetView tabSelected="1" zoomScale="54" zoomScaleNormal="55" workbookViewId="0">
      <pane ySplit="4" topLeftCell="A1075" activePane="bottomLeft" state="frozen"/>
      <selection pane="bottomLeft" activeCell="A1081" sqref="A1081"/>
    </sheetView>
  </sheetViews>
  <sheetFormatPr defaultColWidth="9.109375" defaultRowHeight="15.6" x14ac:dyDescent="0.3"/>
  <cols>
    <col min="1" max="1" width="8.3320312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1" width="15.33203125" style="1" customWidth="1"/>
    <col min="12" max="12" width="10.33203125" style="1" customWidth="1"/>
    <col min="13" max="13" width="15.664062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531" t="s">
        <v>19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</row>
    <row r="2" spans="1:22" ht="99" customHeight="1" x14ac:dyDescent="0.3">
      <c r="A2" s="532" t="s">
        <v>1</v>
      </c>
      <c r="B2" s="532" t="s">
        <v>0</v>
      </c>
      <c r="C2" s="532" t="s">
        <v>29</v>
      </c>
      <c r="D2" s="532" t="s">
        <v>2</v>
      </c>
      <c r="E2" s="532" t="s">
        <v>3</v>
      </c>
      <c r="F2" s="532" t="s">
        <v>4</v>
      </c>
      <c r="G2" s="532" t="s">
        <v>5</v>
      </c>
      <c r="H2" s="532" t="s">
        <v>6</v>
      </c>
      <c r="I2" s="532"/>
      <c r="J2" s="532"/>
      <c r="K2" s="532" t="s">
        <v>7</v>
      </c>
      <c r="L2" s="532"/>
      <c r="M2" s="532"/>
      <c r="N2" s="532" t="s">
        <v>11</v>
      </c>
      <c r="O2" s="533" t="s">
        <v>12</v>
      </c>
      <c r="P2" s="532" t="s">
        <v>13</v>
      </c>
      <c r="Q2" s="532" t="s">
        <v>14</v>
      </c>
      <c r="R2" s="532"/>
      <c r="S2" s="532"/>
      <c r="T2" s="533" t="s">
        <v>16</v>
      </c>
      <c r="U2" s="532" t="s">
        <v>17</v>
      </c>
      <c r="V2" s="532" t="s">
        <v>18</v>
      </c>
    </row>
    <row r="3" spans="1:22" ht="103.95" customHeight="1" x14ac:dyDescent="0.3">
      <c r="A3" s="532"/>
      <c r="B3" s="532"/>
      <c r="C3" s="532"/>
      <c r="D3" s="532"/>
      <c r="E3" s="532"/>
      <c r="F3" s="532"/>
      <c r="G3" s="532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532"/>
      <c r="O3" s="533"/>
      <c r="P3" s="532"/>
      <c r="Q3" s="30" t="s">
        <v>8</v>
      </c>
      <c r="R3" s="30" t="s">
        <v>9</v>
      </c>
      <c r="S3" s="30" t="s">
        <v>15</v>
      </c>
      <c r="T3" s="533"/>
      <c r="U3" s="532"/>
      <c r="V3" s="532"/>
    </row>
    <row r="4" spans="1:22" x14ac:dyDescent="0.3">
      <c r="A4" s="30">
        <v>1</v>
      </c>
      <c r="B4" s="30">
        <v>2</v>
      </c>
      <c r="C4" s="522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522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522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522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522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522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522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522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522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522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522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522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522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522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457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380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379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377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376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375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378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448" t="s">
        <v>20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374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448" t="s">
        <v>20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373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385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384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383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382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381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388</v>
      </c>
      <c r="D160" s="30" t="s">
        <v>58</v>
      </c>
      <c r="E160" s="30" t="s">
        <v>88</v>
      </c>
      <c r="F160" s="30" t="s">
        <v>389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386</v>
      </c>
      <c r="O160" s="31">
        <v>45020</v>
      </c>
      <c r="P160" s="16" t="s">
        <v>387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522" t="s">
        <v>36</v>
      </c>
      <c r="D161" s="30"/>
      <c r="E161" s="30" t="s">
        <v>88</v>
      </c>
      <c r="F161" s="12" t="s">
        <v>394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397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522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385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522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384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522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383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522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382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522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381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522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380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522" t="s">
        <v>41</v>
      </c>
      <c r="D168" s="30"/>
      <c r="E168" s="448" t="s">
        <v>20</v>
      </c>
      <c r="F168" s="12" t="s">
        <v>391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398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522" t="s">
        <v>41</v>
      </c>
      <c r="D169" s="30"/>
      <c r="E169" s="448" t="s">
        <v>20</v>
      </c>
      <c r="F169" s="12" t="s">
        <v>392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399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522" t="s">
        <v>395</v>
      </c>
      <c r="D170" s="30"/>
      <c r="E170" s="30" t="s">
        <v>75</v>
      </c>
      <c r="F170" s="12" t="s">
        <v>393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400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522" t="s">
        <v>178</v>
      </c>
      <c r="D171" s="30" t="s">
        <v>58</v>
      </c>
      <c r="E171" s="30" t="s">
        <v>88</v>
      </c>
      <c r="F171" s="12" t="s">
        <v>390</v>
      </c>
      <c r="G171" s="30" t="s">
        <v>185</v>
      </c>
      <c r="H171" s="30" t="s">
        <v>396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401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409</v>
      </c>
      <c r="V171" s="30"/>
    </row>
    <row r="172" spans="1:22" ht="62.4" x14ac:dyDescent="0.3">
      <c r="A172" s="30">
        <v>168</v>
      </c>
      <c r="B172" s="30" t="s">
        <v>40</v>
      </c>
      <c r="C172" s="522" t="s">
        <v>41</v>
      </c>
      <c r="D172" s="30"/>
      <c r="E172" s="448" t="s">
        <v>20</v>
      </c>
      <c r="F172" s="30" t="s">
        <v>402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406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522" t="s">
        <v>41</v>
      </c>
      <c r="D173" s="30"/>
      <c r="E173" s="30" t="s">
        <v>75</v>
      </c>
      <c r="F173" s="30" t="s">
        <v>403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407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522" t="s">
        <v>405</v>
      </c>
      <c r="D174" s="30"/>
      <c r="E174" s="448" t="s">
        <v>20</v>
      </c>
      <c r="F174" s="30" t="s">
        <v>404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408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522" t="s">
        <v>412</v>
      </c>
      <c r="D175" s="30" t="s">
        <v>58</v>
      </c>
      <c r="E175" s="448" t="s">
        <v>20</v>
      </c>
      <c r="F175" s="30" t="s">
        <v>410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413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458</v>
      </c>
      <c r="V175" s="30"/>
    </row>
    <row r="176" spans="1:22" ht="78" x14ac:dyDescent="0.3">
      <c r="A176" s="30">
        <v>172</v>
      </c>
      <c r="B176" s="30" t="s">
        <v>21</v>
      </c>
      <c r="C176" s="522" t="s">
        <v>32</v>
      </c>
      <c r="D176" s="30" t="s">
        <v>58</v>
      </c>
      <c r="E176" s="448" t="s">
        <v>20</v>
      </c>
      <c r="F176" s="30" t="s">
        <v>411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414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522" t="s">
        <v>405</v>
      </c>
      <c r="D177" s="30" t="s">
        <v>58</v>
      </c>
      <c r="E177" s="448" t="s">
        <v>20</v>
      </c>
      <c r="F177" s="30" t="s">
        <v>404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415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435</v>
      </c>
      <c r="V177" s="30"/>
    </row>
    <row r="178" spans="1:22" ht="62.4" x14ac:dyDescent="0.3">
      <c r="A178" s="30">
        <v>174</v>
      </c>
      <c r="B178" s="30" t="s">
        <v>21</v>
      </c>
      <c r="C178" s="522" t="s">
        <v>405</v>
      </c>
      <c r="D178" s="30" t="s">
        <v>58</v>
      </c>
      <c r="E178" s="448" t="s">
        <v>20</v>
      </c>
      <c r="F178" s="30" t="s">
        <v>404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436</v>
      </c>
      <c r="O178" s="25">
        <v>45042</v>
      </c>
      <c r="P178" s="28" t="s">
        <v>437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522" t="s">
        <v>425</v>
      </c>
      <c r="D179" s="30"/>
      <c r="E179" s="30" t="s">
        <v>88</v>
      </c>
      <c r="F179" s="30" t="s">
        <v>416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426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522" t="s">
        <v>425</v>
      </c>
      <c r="D180" s="30"/>
      <c r="E180" s="30" t="s">
        <v>88</v>
      </c>
      <c r="F180" s="30" t="s">
        <v>417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427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522" t="s">
        <v>425</v>
      </c>
      <c r="D181" s="30"/>
      <c r="E181" s="30" t="s">
        <v>88</v>
      </c>
      <c r="F181" s="30" t="s">
        <v>418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428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522" t="s">
        <v>425</v>
      </c>
      <c r="D182" s="30"/>
      <c r="E182" s="30" t="s">
        <v>88</v>
      </c>
      <c r="F182" s="30" t="s">
        <v>419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429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522" t="s">
        <v>425</v>
      </c>
      <c r="D183" s="30"/>
      <c r="E183" s="30" t="s">
        <v>88</v>
      </c>
      <c r="F183" s="30" t="s">
        <v>420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430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522" t="s">
        <v>73</v>
      </c>
      <c r="D184" s="30"/>
      <c r="E184" s="30" t="s">
        <v>75</v>
      </c>
      <c r="F184" s="30" t="s">
        <v>421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431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522" t="s">
        <v>73</v>
      </c>
      <c r="D185" s="30"/>
      <c r="E185" s="30" t="s">
        <v>75</v>
      </c>
      <c r="F185" s="30" t="s">
        <v>422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432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522" t="s">
        <v>73</v>
      </c>
      <c r="D186" s="30"/>
      <c r="E186" s="30" t="s">
        <v>75</v>
      </c>
      <c r="F186" s="30" t="s">
        <v>423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433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522" t="s">
        <v>73</v>
      </c>
      <c r="D187" s="30"/>
      <c r="E187" s="30" t="s">
        <v>75</v>
      </c>
      <c r="F187" s="30" t="s">
        <v>424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434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522" t="s">
        <v>41</v>
      </c>
      <c r="D188" s="30"/>
      <c r="E188" s="448" t="s">
        <v>20</v>
      </c>
      <c r="F188" s="30" t="s">
        <v>438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448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522" t="s">
        <v>41</v>
      </c>
      <c r="D189" s="30"/>
      <c r="E189" s="448" t="s">
        <v>20</v>
      </c>
      <c r="F189" s="30" t="s">
        <v>439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449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522" t="s">
        <v>41</v>
      </c>
      <c r="D190" s="30"/>
      <c r="E190" s="448" t="s">
        <v>20</v>
      </c>
      <c r="F190" s="30" t="s">
        <v>440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450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412</v>
      </c>
      <c r="D191" s="30" t="s">
        <v>58</v>
      </c>
      <c r="E191" s="448" t="s">
        <v>20</v>
      </c>
      <c r="F191" s="9" t="s">
        <v>441</v>
      </c>
      <c r="G191" s="9" t="s">
        <v>447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451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522" t="s">
        <v>41</v>
      </c>
      <c r="D192" s="30"/>
      <c r="E192" s="30" t="s">
        <v>75</v>
      </c>
      <c r="F192" s="30" t="s">
        <v>442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452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522" t="s">
        <v>41</v>
      </c>
      <c r="D193" s="30"/>
      <c r="E193" s="30" t="s">
        <v>75</v>
      </c>
      <c r="F193" s="30" t="s">
        <v>443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453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522" t="s">
        <v>41</v>
      </c>
      <c r="D194" s="30"/>
      <c r="E194" s="30" t="s">
        <v>75</v>
      </c>
      <c r="F194" s="30" t="s">
        <v>444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454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522" t="s">
        <v>73</v>
      </c>
      <c r="D195" s="30"/>
      <c r="E195" s="30" t="s">
        <v>75</v>
      </c>
      <c r="F195" s="30" t="s">
        <v>445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455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522" t="s">
        <v>32</v>
      </c>
      <c r="D196" s="30" t="s">
        <v>58</v>
      </c>
      <c r="E196" s="448" t="s">
        <v>20</v>
      </c>
      <c r="F196" s="30" t="s">
        <v>446</v>
      </c>
      <c r="G196" s="30" t="s">
        <v>447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456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448" t="s">
        <v>20</v>
      </c>
      <c r="F197" s="30" t="s">
        <v>459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461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448" t="s">
        <v>20</v>
      </c>
      <c r="F198" s="30" t="s">
        <v>460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462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522" t="s">
        <v>73</v>
      </c>
      <c r="D199" s="30"/>
      <c r="E199" s="30" t="s">
        <v>75</v>
      </c>
      <c r="F199" s="30" t="s">
        <v>463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469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522" t="s">
        <v>73</v>
      </c>
      <c r="D200" s="30"/>
      <c r="E200" s="30" t="s">
        <v>75</v>
      </c>
      <c r="F200" s="30" t="s">
        <v>464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470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522" t="s">
        <v>73</v>
      </c>
      <c r="D201" s="30"/>
      <c r="E201" s="30" t="s">
        <v>75</v>
      </c>
      <c r="F201" s="30" t="s">
        <v>465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471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522" t="s">
        <v>73</v>
      </c>
      <c r="D202" s="30"/>
      <c r="E202" s="30" t="s">
        <v>75</v>
      </c>
      <c r="F202" s="30" t="s">
        <v>466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472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522" t="s">
        <v>73</v>
      </c>
      <c r="D203" s="30"/>
      <c r="E203" s="30" t="s">
        <v>75</v>
      </c>
      <c r="F203" s="30" t="s">
        <v>467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473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522" t="s">
        <v>73</v>
      </c>
      <c r="D204" s="30"/>
      <c r="E204" s="30" t="s">
        <v>75</v>
      </c>
      <c r="F204" s="30" t="s">
        <v>468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474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522" t="s">
        <v>73</v>
      </c>
      <c r="D205" s="30"/>
      <c r="E205" s="30" t="s">
        <v>75</v>
      </c>
      <c r="F205" s="30" t="s">
        <v>475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490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522" t="s">
        <v>41</v>
      </c>
      <c r="D206" s="30"/>
      <c r="E206" s="448" t="s">
        <v>20</v>
      </c>
      <c r="F206" s="30" t="s">
        <v>476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491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522" t="s">
        <v>41</v>
      </c>
      <c r="D207" s="30" t="s">
        <v>58</v>
      </c>
      <c r="E207" s="30" t="s">
        <v>75</v>
      </c>
      <c r="F207" s="30" t="s">
        <v>477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492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522" t="s">
        <v>41</v>
      </c>
      <c r="D208" s="30" t="s">
        <v>58</v>
      </c>
      <c r="E208" s="30" t="s">
        <v>75</v>
      </c>
      <c r="F208" s="30" t="s">
        <v>478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492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522" t="s">
        <v>41</v>
      </c>
      <c r="D209" s="30"/>
      <c r="E209" s="30" t="s">
        <v>75</v>
      </c>
      <c r="F209" s="30" t="s">
        <v>479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493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522" t="s">
        <v>41</v>
      </c>
      <c r="D210" s="30"/>
      <c r="E210" s="448" t="s">
        <v>20</v>
      </c>
      <c r="F210" s="30" t="s">
        <v>480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494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522" t="s">
        <v>73</v>
      </c>
      <c r="D211" s="30"/>
      <c r="E211" s="30" t="s">
        <v>75</v>
      </c>
      <c r="F211" s="30" t="s">
        <v>481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495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522" t="s">
        <v>41</v>
      </c>
      <c r="D212" s="30"/>
      <c r="E212" s="448" t="s">
        <v>20</v>
      </c>
      <c r="F212" s="30" t="s">
        <v>482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496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522" t="s">
        <v>41</v>
      </c>
      <c r="D213" s="30"/>
      <c r="E213" s="448" t="s">
        <v>20</v>
      </c>
      <c r="F213" s="30" t="s">
        <v>483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497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522" t="s">
        <v>41</v>
      </c>
      <c r="D214" s="30"/>
      <c r="E214" s="30" t="s">
        <v>75</v>
      </c>
      <c r="F214" s="30" t="s">
        <v>484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498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522" t="s">
        <v>41</v>
      </c>
      <c r="D215" s="30"/>
      <c r="E215" s="448" t="s">
        <v>20</v>
      </c>
      <c r="F215" s="30" t="s">
        <v>485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499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522" t="s">
        <v>41</v>
      </c>
      <c r="D216" s="30" t="s">
        <v>58</v>
      </c>
      <c r="E216" s="448" t="s">
        <v>20</v>
      </c>
      <c r="F216" s="30" t="s">
        <v>488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502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522" t="s">
        <v>41</v>
      </c>
      <c r="D217" s="30" t="s">
        <v>58</v>
      </c>
      <c r="E217" s="448" t="s">
        <v>20</v>
      </c>
      <c r="F217" s="30" t="s">
        <v>489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503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522" t="s">
        <v>41</v>
      </c>
      <c r="D218" s="30"/>
      <c r="E218" s="448" t="s">
        <v>20</v>
      </c>
      <c r="F218" s="30" t="s">
        <v>486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500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522" t="s">
        <v>41</v>
      </c>
      <c r="D219" s="30"/>
      <c r="E219" s="448" t="s">
        <v>20</v>
      </c>
      <c r="F219" s="30" t="s">
        <v>487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501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522" t="s">
        <v>41</v>
      </c>
      <c r="D220" s="30"/>
      <c r="E220" s="448" t="s">
        <v>20</v>
      </c>
      <c r="F220" s="30" t="s">
        <v>504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521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522" t="s">
        <v>174</v>
      </c>
      <c r="D221" s="30" t="s">
        <v>58</v>
      </c>
      <c r="E221" s="30" t="s">
        <v>88</v>
      </c>
      <c r="F221" s="30" t="s">
        <v>505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518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522" t="s">
        <v>405</v>
      </c>
      <c r="D222" s="30" t="s">
        <v>58</v>
      </c>
      <c r="E222" s="30" t="s">
        <v>88</v>
      </c>
      <c r="F222" s="30" t="s">
        <v>506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519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556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529</v>
      </c>
      <c r="C223" s="522" t="s">
        <v>515</v>
      </c>
      <c r="D223" s="30" t="s">
        <v>58</v>
      </c>
      <c r="E223" s="30" t="s">
        <v>88</v>
      </c>
      <c r="F223" s="30" t="s">
        <v>507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520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522" t="s">
        <v>412</v>
      </c>
      <c r="D224" s="30" t="s">
        <v>58</v>
      </c>
      <c r="E224" s="30" t="s">
        <v>88</v>
      </c>
      <c r="F224" s="30" t="s">
        <v>508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522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522" t="s">
        <v>516</v>
      </c>
      <c r="D225" s="30" t="s">
        <v>58</v>
      </c>
      <c r="E225" s="30" t="s">
        <v>88</v>
      </c>
      <c r="F225" s="30" t="s">
        <v>509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523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522" t="s">
        <v>517</v>
      </c>
      <c r="D226" s="30" t="s">
        <v>58</v>
      </c>
      <c r="E226" s="30" t="s">
        <v>88</v>
      </c>
      <c r="F226" s="30" t="s">
        <v>510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524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555</v>
      </c>
      <c r="V226" s="30"/>
    </row>
    <row r="227" spans="1:22" ht="62.4" x14ac:dyDescent="0.3">
      <c r="A227" s="30">
        <v>223</v>
      </c>
      <c r="B227" s="30" t="s">
        <v>184</v>
      </c>
      <c r="C227" s="522" t="s">
        <v>73</v>
      </c>
      <c r="D227" s="30"/>
      <c r="E227" s="30" t="s">
        <v>75</v>
      </c>
      <c r="F227" s="30" t="s">
        <v>511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525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522" t="s">
        <v>41</v>
      </c>
      <c r="D228" s="30" t="s">
        <v>58</v>
      </c>
      <c r="E228" s="448" t="s">
        <v>20</v>
      </c>
      <c r="F228" s="30" t="s">
        <v>512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526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522" t="s">
        <v>178</v>
      </c>
      <c r="D229" s="30" t="s">
        <v>58</v>
      </c>
      <c r="E229" s="30" t="s">
        <v>88</v>
      </c>
      <c r="F229" s="30" t="s">
        <v>513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527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522" t="s">
        <v>405</v>
      </c>
      <c r="D230" s="30" t="s">
        <v>58</v>
      </c>
      <c r="E230" s="34" t="s">
        <v>88</v>
      </c>
      <c r="F230" s="34" t="s">
        <v>514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528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522" t="s">
        <v>73</v>
      </c>
      <c r="D231" s="34"/>
      <c r="E231" s="34" t="s">
        <v>75</v>
      </c>
      <c r="F231" s="34" t="s">
        <v>530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536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522" t="s">
        <v>41</v>
      </c>
      <c r="D232" s="34"/>
      <c r="E232" s="448" t="s">
        <v>20</v>
      </c>
      <c r="F232" s="34" t="s">
        <v>531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535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522" t="s">
        <v>41</v>
      </c>
      <c r="D233" s="34"/>
      <c r="E233" s="448" t="s">
        <v>20</v>
      </c>
      <c r="F233" s="34" t="s">
        <v>532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537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522" t="s">
        <v>41</v>
      </c>
      <c r="D234" s="34"/>
      <c r="E234" s="448" t="s">
        <v>20</v>
      </c>
      <c r="F234" s="34" t="s">
        <v>533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538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522" t="s">
        <v>32</v>
      </c>
      <c r="D235" s="34" t="s">
        <v>58</v>
      </c>
      <c r="E235" s="448" t="s">
        <v>20</v>
      </c>
      <c r="F235" s="34" t="s">
        <v>534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539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541</v>
      </c>
      <c r="D236" s="38"/>
      <c r="E236" s="38" t="s">
        <v>75</v>
      </c>
      <c r="F236" s="38" t="s">
        <v>543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544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412</v>
      </c>
      <c r="D237" s="38" t="s">
        <v>58</v>
      </c>
      <c r="E237" s="448" t="s">
        <v>20</v>
      </c>
      <c r="F237" s="61" t="s">
        <v>545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546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448" t="s">
        <v>20</v>
      </c>
      <c r="F238" s="44" t="s">
        <v>547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548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448" t="s">
        <v>20</v>
      </c>
      <c r="F239" s="44" t="s">
        <v>549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550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448" t="s">
        <v>20</v>
      </c>
      <c r="F240" s="44" t="s">
        <v>551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552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516</v>
      </c>
      <c r="D241" s="38" t="s">
        <v>58</v>
      </c>
      <c r="E241" s="38" t="s">
        <v>88</v>
      </c>
      <c r="F241" s="41" t="s">
        <v>553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554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555</v>
      </c>
      <c r="V241" s="38"/>
    </row>
    <row r="242" spans="1:22" ht="62.4" x14ac:dyDescent="0.3">
      <c r="A242" s="38">
        <v>238</v>
      </c>
      <c r="B242" s="38" t="s">
        <v>40</v>
      </c>
      <c r="C242" s="44" t="s">
        <v>541</v>
      </c>
      <c r="D242" s="38"/>
      <c r="E242" s="38" t="s">
        <v>75</v>
      </c>
      <c r="F242" s="44" t="s">
        <v>540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542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522" t="s">
        <v>517</v>
      </c>
      <c r="D243" s="39"/>
      <c r="E243" s="39" t="s">
        <v>88</v>
      </c>
      <c r="F243" s="39" t="s">
        <v>510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557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600</v>
      </c>
      <c r="V243" s="39"/>
    </row>
    <row r="244" spans="1:22" ht="62.4" x14ac:dyDescent="0.3">
      <c r="A244" s="39">
        <v>240</v>
      </c>
      <c r="B244" s="39" t="s">
        <v>40</v>
      </c>
      <c r="C244" s="522" t="s">
        <v>41</v>
      </c>
      <c r="D244" s="39"/>
      <c r="E244" s="448" t="s">
        <v>20</v>
      </c>
      <c r="F244" s="39" t="s">
        <v>558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559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522" t="s">
        <v>41</v>
      </c>
      <c r="D245" s="39"/>
      <c r="E245" s="448" t="s">
        <v>20</v>
      </c>
      <c r="F245" s="39" t="s">
        <v>560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562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522" t="s">
        <v>41</v>
      </c>
      <c r="D246" s="39"/>
      <c r="E246" s="448" t="s">
        <v>20</v>
      </c>
      <c r="F246" s="39" t="s">
        <v>561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563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522" t="s">
        <v>173</v>
      </c>
      <c r="D247" s="83" t="s">
        <v>58</v>
      </c>
      <c r="E247" s="54" t="s">
        <v>88</v>
      </c>
      <c r="F247" s="39" t="s">
        <v>564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565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574</v>
      </c>
      <c r="V247" s="39"/>
    </row>
    <row r="248" spans="1:22" ht="78" x14ac:dyDescent="0.3">
      <c r="A248" s="39">
        <v>244</v>
      </c>
      <c r="B248" s="54" t="s">
        <v>21</v>
      </c>
      <c r="C248" s="522" t="s">
        <v>180</v>
      </c>
      <c r="D248" s="83" t="s">
        <v>58</v>
      </c>
      <c r="E248" s="54" t="s">
        <v>88</v>
      </c>
      <c r="F248" s="39" t="s">
        <v>566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567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568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569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22" t="s">
        <v>177</v>
      </c>
      <c r="D250" s="83" t="s">
        <v>58</v>
      </c>
      <c r="E250" s="54" t="s">
        <v>88</v>
      </c>
      <c r="F250" s="54" t="s">
        <v>570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572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22" t="s">
        <v>32</v>
      </c>
      <c r="D251" s="83" t="s">
        <v>58</v>
      </c>
      <c r="E251" s="54" t="s">
        <v>88</v>
      </c>
      <c r="F251" s="54" t="s">
        <v>571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573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448" t="s">
        <v>20</v>
      </c>
      <c r="F252" s="44" t="s">
        <v>575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576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448" t="s">
        <v>20</v>
      </c>
      <c r="F253" s="64" t="s">
        <v>577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578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579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580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581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582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583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585</v>
      </c>
      <c r="O256" s="60">
        <v>45191</v>
      </c>
      <c r="P256" s="66" t="s">
        <v>584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448" t="s">
        <v>20</v>
      </c>
      <c r="F257" s="63" t="s">
        <v>586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587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448" t="s">
        <v>20</v>
      </c>
      <c r="F258" s="63" t="s">
        <v>588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589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448" t="s">
        <v>20</v>
      </c>
      <c r="F259" s="67" t="s">
        <v>590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591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448" t="s">
        <v>20</v>
      </c>
      <c r="F260" s="44" t="s">
        <v>592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593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517</v>
      </c>
      <c r="D261" s="70"/>
      <c r="E261" s="70" t="s">
        <v>88</v>
      </c>
      <c r="F261" s="44" t="s">
        <v>594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595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596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597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448" t="s">
        <v>20</v>
      </c>
      <c r="F263" s="44" t="s">
        <v>598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599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448" t="s">
        <v>20</v>
      </c>
      <c r="F264" s="72" t="s">
        <v>601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602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603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604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605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606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605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607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522" t="s">
        <v>41</v>
      </c>
      <c r="D268" s="77"/>
      <c r="E268" s="448" t="s">
        <v>20</v>
      </c>
      <c r="F268" s="44" t="s">
        <v>608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610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522" t="s">
        <v>41</v>
      </c>
      <c r="D269" s="77"/>
      <c r="E269" s="448" t="s">
        <v>20</v>
      </c>
      <c r="F269" s="44" t="s">
        <v>560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611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522" t="s">
        <v>41</v>
      </c>
      <c r="D270" s="77"/>
      <c r="E270" s="448" t="s">
        <v>20</v>
      </c>
      <c r="F270" s="44" t="s">
        <v>609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612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522" t="s">
        <v>41</v>
      </c>
      <c r="D271" s="77"/>
      <c r="E271" s="448" t="s">
        <v>20</v>
      </c>
      <c r="F271" s="44" t="s">
        <v>613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615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522" t="s">
        <v>41</v>
      </c>
      <c r="D272" s="77"/>
      <c r="E272" s="448" t="s">
        <v>20</v>
      </c>
      <c r="F272" s="44" t="s">
        <v>614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616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617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618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619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620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621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622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623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624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522" t="s">
        <v>41</v>
      </c>
      <c r="D277" s="80"/>
      <c r="E277" s="448" t="s">
        <v>20</v>
      </c>
      <c r="F277" s="44" t="s">
        <v>625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626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627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629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628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630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522" t="s">
        <v>41</v>
      </c>
      <c r="D280" s="86"/>
      <c r="E280" s="448" t="s">
        <v>20</v>
      </c>
      <c r="F280" s="41" t="s">
        <v>631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632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633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634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635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636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637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638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639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640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641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642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643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644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645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647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648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646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647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648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649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650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651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652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517</v>
      </c>
      <c r="D291" s="80"/>
      <c r="E291" s="91" t="s">
        <v>88</v>
      </c>
      <c r="F291" s="44" t="s">
        <v>653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655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517</v>
      </c>
      <c r="D292" s="91"/>
      <c r="E292" s="91" t="s">
        <v>88</v>
      </c>
      <c r="F292" s="44" t="s">
        <v>654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656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517</v>
      </c>
      <c r="D293" s="91"/>
      <c r="E293" s="91" t="s">
        <v>88</v>
      </c>
      <c r="F293" s="41" t="s">
        <v>657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658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517</v>
      </c>
      <c r="D294" s="91"/>
      <c r="E294" s="91" t="s">
        <v>88</v>
      </c>
      <c r="F294" s="44" t="s">
        <v>659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660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517</v>
      </c>
      <c r="D295" s="91"/>
      <c r="E295" s="91" t="s">
        <v>88</v>
      </c>
      <c r="F295" s="41" t="s">
        <v>661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662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663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665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664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666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667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670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668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671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669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672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673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675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674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676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677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680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678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681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679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682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517</v>
      </c>
      <c r="D306" s="91"/>
      <c r="E306" s="92" t="s">
        <v>88</v>
      </c>
      <c r="F306" s="44" t="s">
        <v>683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686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517</v>
      </c>
      <c r="D307" s="91"/>
      <c r="E307" s="92" t="s">
        <v>88</v>
      </c>
      <c r="F307" s="44" t="s">
        <v>684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687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517</v>
      </c>
      <c r="D308" s="91"/>
      <c r="E308" s="92" t="s">
        <v>88</v>
      </c>
      <c r="F308" s="44" t="s">
        <v>685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688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689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690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448" t="s">
        <v>20</v>
      </c>
      <c r="F310" s="44" t="s">
        <v>691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693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448" t="s">
        <v>20</v>
      </c>
      <c r="F311" s="44" t="s">
        <v>692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694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689</v>
      </c>
      <c r="D312" s="94"/>
      <c r="E312" s="94" t="s">
        <v>75</v>
      </c>
      <c r="F312" s="99" t="s">
        <v>695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696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689</v>
      </c>
      <c r="D313" s="94"/>
      <c r="E313" s="94" t="s">
        <v>75</v>
      </c>
      <c r="F313" s="94" t="s">
        <v>697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698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699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701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700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702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703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704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705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706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707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708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709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710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712</v>
      </c>
      <c r="D320" s="102"/>
      <c r="E320" s="102" t="s">
        <v>88</v>
      </c>
      <c r="F320" s="44" t="s">
        <v>711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713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412</v>
      </c>
      <c r="D321" s="102"/>
      <c r="E321" s="102" t="s">
        <v>88</v>
      </c>
      <c r="F321" s="41" t="s">
        <v>714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715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716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717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718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719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720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721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722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723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724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725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726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727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732</v>
      </c>
      <c r="D328" s="102"/>
      <c r="E328" s="103" t="s">
        <v>75</v>
      </c>
      <c r="F328" s="44" t="s">
        <v>728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735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729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736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733</v>
      </c>
      <c r="D330" s="103"/>
      <c r="E330" s="103" t="s">
        <v>75</v>
      </c>
      <c r="F330" s="44" t="s">
        <v>730</v>
      </c>
      <c r="G330" s="103" t="s">
        <v>737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738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734</v>
      </c>
      <c r="D331" s="103"/>
      <c r="E331" s="103" t="s">
        <v>75</v>
      </c>
      <c r="F331" s="44" t="s">
        <v>731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739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740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741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742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747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743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747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448" t="s">
        <v>20</v>
      </c>
      <c r="F335" s="44" t="s">
        <v>744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747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745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747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746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747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748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749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750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753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751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754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752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755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756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757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760</v>
      </c>
      <c r="D343" s="113" t="s">
        <v>58</v>
      </c>
      <c r="E343" s="113" t="s">
        <v>758</v>
      </c>
      <c r="F343" s="41" t="s">
        <v>759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761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762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769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763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770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764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771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765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772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766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773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767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774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768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775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776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777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448" t="s">
        <v>20</v>
      </c>
      <c r="F352" s="44" t="s">
        <v>778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779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780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781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782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783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784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786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785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787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788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790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789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791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792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793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734</v>
      </c>
      <c r="D360" s="117" t="s">
        <v>58</v>
      </c>
      <c r="E360" s="117" t="s">
        <v>75</v>
      </c>
      <c r="F360" s="44" t="s">
        <v>794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796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734</v>
      </c>
      <c r="D361" s="117" t="s">
        <v>58</v>
      </c>
      <c r="E361" s="117" t="s">
        <v>75</v>
      </c>
      <c r="F361" s="44" t="s">
        <v>795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796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517</v>
      </c>
      <c r="D362" s="117"/>
      <c r="E362" s="120" t="s">
        <v>75</v>
      </c>
      <c r="F362" s="41" t="s">
        <v>797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798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758</v>
      </c>
      <c r="F363" s="44" t="s">
        <v>799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800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804</v>
      </c>
      <c r="D364" s="120" t="s">
        <v>58</v>
      </c>
      <c r="E364" s="120" t="s">
        <v>75</v>
      </c>
      <c r="F364" s="44" t="s">
        <v>801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803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804</v>
      </c>
      <c r="D365" s="120" t="s">
        <v>58</v>
      </c>
      <c r="E365" s="120" t="s">
        <v>75</v>
      </c>
      <c r="F365" s="44" t="s">
        <v>802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803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522" t="s">
        <v>405</v>
      </c>
      <c r="D366" s="120" t="s">
        <v>58</v>
      </c>
      <c r="E366" s="120" t="s">
        <v>75</v>
      </c>
      <c r="F366" s="44" t="s">
        <v>806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805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807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808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809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808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810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811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812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813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814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815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816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820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817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820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818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820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819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820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821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822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823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825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824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825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826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827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828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829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830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831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832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833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834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835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836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838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837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838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839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840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841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842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843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844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845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846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847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850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848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851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849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852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853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854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855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857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856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857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858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860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859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860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861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862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807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808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863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864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405</v>
      </c>
      <c r="D401" s="125" t="s">
        <v>58</v>
      </c>
      <c r="E401" s="125" t="s">
        <v>75</v>
      </c>
      <c r="F401" s="44" t="s">
        <v>865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871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405</v>
      </c>
      <c r="D402" s="125" t="s">
        <v>58</v>
      </c>
      <c r="E402" s="125" t="s">
        <v>75</v>
      </c>
      <c r="F402" s="44" t="s">
        <v>866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871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405</v>
      </c>
      <c r="D403" s="125" t="s">
        <v>58</v>
      </c>
      <c r="E403" s="125" t="s">
        <v>75</v>
      </c>
      <c r="F403" s="44" t="s">
        <v>867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871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405</v>
      </c>
      <c r="D404" s="125" t="s">
        <v>58</v>
      </c>
      <c r="E404" s="125" t="s">
        <v>75</v>
      </c>
      <c r="F404" s="44" t="s">
        <v>868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871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405</v>
      </c>
      <c r="D405" s="125" t="s">
        <v>58</v>
      </c>
      <c r="E405" s="125" t="s">
        <v>75</v>
      </c>
      <c r="F405" s="44" t="s">
        <v>869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871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405</v>
      </c>
      <c r="D406" s="125" t="s">
        <v>58</v>
      </c>
      <c r="E406" s="125" t="s">
        <v>75</v>
      </c>
      <c r="F406" s="44" t="s">
        <v>870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871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873</v>
      </c>
      <c r="D407" s="127" t="s">
        <v>58</v>
      </c>
      <c r="E407" s="127" t="s">
        <v>75</v>
      </c>
      <c r="F407" s="41" t="s">
        <v>872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874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875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877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876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878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884</v>
      </c>
      <c r="D410" s="129"/>
      <c r="E410" s="129" t="s">
        <v>88</v>
      </c>
      <c r="F410" s="44" t="s">
        <v>879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885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884</v>
      </c>
      <c r="D411" s="129"/>
      <c r="E411" s="129" t="s">
        <v>88</v>
      </c>
      <c r="F411" s="44" t="s">
        <v>880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886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884</v>
      </c>
      <c r="D412" s="129"/>
      <c r="E412" s="129" t="s">
        <v>88</v>
      </c>
      <c r="F412" s="44" t="s">
        <v>881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887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884</v>
      </c>
      <c r="D413" s="129"/>
      <c r="E413" s="129" t="s">
        <v>88</v>
      </c>
      <c r="F413" s="44" t="s">
        <v>882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888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884</v>
      </c>
      <c r="D414" s="129"/>
      <c r="E414" s="129" t="s">
        <v>88</v>
      </c>
      <c r="F414" s="44" t="s">
        <v>883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889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890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895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893</v>
      </c>
      <c r="D416" s="129" t="s">
        <v>58</v>
      </c>
      <c r="E416" s="129" t="s">
        <v>88</v>
      </c>
      <c r="F416" s="44" t="s">
        <v>891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896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894</v>
      </c>
      <c r="D417" s="129" t="s">
        <v>58</v>
      </c>
      <c r="E417" s="129" t="s">
        <v>75</v>
      </c>
      <c r="F417" s="44" t="s">
        <v>892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897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898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899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884</v>
      </c>
      <c r="D419" s="132"/>
      <c r="E419" s="132" t="s">
        <v>88</v>
      </c>
      <c r="F419" s="44" t="s">
        <v>900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904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884</v>
      </c>
      <c r="D420" s="132"/>
      <c r="E420" s="132" t="s">
        <v>88</v>
      </c>
      <c r="F420" s="44" t="s">
        <v>901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905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884</v>
      </c>
      <c r="D421" s="132"/>
      <c r="E421" s="132" t="s">
        <v>88</v>
      </c>
      <c r="F421" s="44" t="s">
        <v>902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906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884</v>
      </c>
      <c r="D422" s="132"/>
      <c r="E422" s="132" t="s">
        <v>88</v>
      </c>
      <c r="F422" s="44" t="s">
        <v>903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907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910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911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909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912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555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908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913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517</v>
      </c>
      <c r="D426" s="132"/>
      <c r="E426" s="137" t="s">
        <v>75</v>
      </c>
      <c r="F426" s="44" t="s">
        <v>914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915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916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932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917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933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918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934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919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935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920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936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921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937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922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938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923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939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924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940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925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941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926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942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927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943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928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944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929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945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930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946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931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947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448" t="s">
        <v>20</v>
      </c>
      <c r="F443" s="44" t="s">
        <v>948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951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448" t="s">
        <v>20</v>
      </c>
      <c r="F444" s="44" t="s">
        <v>949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952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448" t="s">
        <v>20</v>
      </c>
      <c r="F445" s="44" t="s">
        <v>950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953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448" t="s">
        <v>20</v>
      </c>
      <c r="F446" s="44" t="s">
        <v>954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959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448" t="s">
        <v>20</v>
      </c>
      <c r="F447" s="44" t="s">
        <v>955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960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448" t="s">
        <v>20</v>
      </c>
      <c r="F448" s="44" t="s">
        <v>956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961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957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962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958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963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448" t="s">
        <v>20</v>
      </c>
      <c r="F451" s="44" t="s">
        <v>964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966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448" t="s">
        <v>20</v>
      </c>
      <c r="F452" s="44" t="s">
        <v>965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967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969</v>
      </c>
      <c r="D453" s="132"/>
      <c r="E453" s="144" t="s">
        <v>75</v>
      </c>
      <c r="F453" s="44" t="s">
        <v>968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970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884</v>
      </c>
      <c r="D454" s="132"/>
      <c r="E454" s="146" t="s">
        <v>88</v>
      </c>
      <c r="F454" s="44" t="s">
        <v>972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973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884</v>
      </c>
      <c r="D455" s="132"/>
      <c r="E455" s="146" t="s">
        <v>88</v>
      </c>
      <c r="F455" s="44" t="s">
        <v>971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974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975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977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517</v>
      </c>
      <c r="D457" s="132"/>
      <c r="E457" s="149" t="s">
        <v>75</v>
      </c>
      <c r="F457" s="44" t="s">
        <v>976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978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979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980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981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985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982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986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983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987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984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988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991</v>
      </c>
      <c r="D463" s="154" t="s">
        <v>58</v>
      </c>
      <c r="E463" s="154" t="s">
        <v>75</v>
      </c>
      <c r="F463" s="44" t="s">
        <v>989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990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992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994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993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995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804</v>
      </c>
      <c r="D466" s="132"/>
      <c r="E466" s="160" t="s">
        <v>75</v>
      </c>
      <c r="F466" s="44" t="s">
        <v>996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1003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997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1004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998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1005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999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1006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1000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1007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894</v>
      </c>
      <c r="D471" s="132"/>
      <c r="E471" s="160" t="s">
        <v>75</v>
      </c>
      <c r="F471" s="44" t="s">
        <v>1001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1008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1002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1009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448" t="s">
        <v>20</v>
      </c>
      <c r="F473" s="44" t="s">
        <v>1010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1013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448" t="s">
        <v>20</v>
      </c>
      <c r="F474" s="44" t="s">
        <v>1011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1014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448" t="s">
        <v>20</v>
      </c>
      <c r="F475" s="44" t="s">
        <v>1012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1015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1016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1018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1017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1019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1020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1022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515</v>
      </c>
      <c r="D479" s="166" t="s">
        <v>58</v>
      </c>
      <c r="E479" s="166" t="s">
        <v>88</v>
      </c>
      <c r="F479" s="44" t="s">
        <v>1021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1023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884</v>
      </c>
      <c r="D480" s="132"/>
      <c r="E480" s="168" t="s">
        <v>88</v>
      </c>
      <c r="F480" s="44" t="s">
        <v>1026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1024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884</v>
      </c>
      <c r="D481" s="132"/>
      <c r="E481" s="168" t="s">
        <v>88</v>
      </c>
      <c r="F481" s="44" t="s">
        <v>1027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1025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884</v>
      </c>
      <c r="D482" s="132"/>
      <c r="E482" s="168" t="s">
        <v>88</v>
      </c>
      <c r="F482" s="44" t="s">
        <v>1029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1028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884</v>
      </c>
      <c r="D483" s="132"/>
      <c r="E483" s="168" t="s">
        <v>88</v>
      </c>
      <c r="F483" s="44" t="s">
        <v>1031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1030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1032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1038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1033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1038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884</v>
      </c>
      <c r="D486" s="132"/>
      <c r="E486" s="171" t="s">
        <v>88</v>
      </c>
      <c r="F486" s="44" t="s">
        <v>1034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1039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884</v>
      </c>
      <c r="D487" s="132"/>
      <c r="E487" s="171" t="s">
        <v>88</v>
      </c>
      <c r="F487" s="44" t="s">
        <v>1035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1040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884</v>
      </c>
      <c r="D488" s="132"/>
      <c r="E488" s="171" t="s">
        <v>88</v>
      </c>
      <c r="F488" s="44" t="s">
        <v>1036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1041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884</v>
      </c>
      <c r="D489" s="132"/>
      <c r="E489" s="171" t="s">
        <v>88</v>
      </c>
      <c r="F489" s="44" t="s">
        <v>1037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1042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908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1043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853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1044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1045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1049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733</v>
      </c>
      <c r="D493" s="132"/>
      <c r="E493" s="173" t="s">
        <v>75</v>
      </c>
      <c r="F493" s="44" t="s">
        <v>1046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1050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1047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1051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1048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1052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1053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1056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1054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1057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405</v>
      </c>
      <c r="D498" s="132"/>
      <c r="E498" s="175" t="s">
        <v>75</v>
      </c>
      <c r="F498" s="44" t="s">
        <v>1055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1058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412</v>
      </c>
      <c r="D499" s="132"/>
      <c r="E499" s="177" t="s">
        <v>88</v>
      </c>
      <c r="F499" s="44" t="s">
        <v>1059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1060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1061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1062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1172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1064</v>
      </c>
      <c r="D501" s="132"/>
      <c r="E501" s="180" t="s">
        <v>75</v>
      </c>
      <c r="F501" s="44" t="s">
        <v>1063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1065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1068</v>
      </c>
      <c r="D502" s="132"/>
      <c r="E502" s="181" t="s">
        <v>75</v>
      </c>
      <c r="F502" s="44" t="s">
        <v>1066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1070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1069</v>
      </c>
      <c r="D503" s="132"/>
      <c r="E503" s="181" t="s">
        <v>75</v>
      </c>
      <c r="F503" s="44" t="s">
        <v>1067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1071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1072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1075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1073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1076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1074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1077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1078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1083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1079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1084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1080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1085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1081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1086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1082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1087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1088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1093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1089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1094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1090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1095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1091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1096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1092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1097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1098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1099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1100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1106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1101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1107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1102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1108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1103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1109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1104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1110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1105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1111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448" t="s">
        <v>20</v>
      </c>
      <c r="F524" s="44" t="s">
        <v>1112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1118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448" t="s">
        <v>20</v>
      </c>
      <c r="F525" s="44" t="s">
        <v>1113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1119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448" t="s">
        <v>20</v>
      </c>
      <c r="F526" s="44" t="s">
        <v>1114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1120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448" t="s">
        <v>20</v>
      </c>
      <c r="F527" s="44" t="s">
        <v>1115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1121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1117</v>
      </c>
      <c r="D528" s="132"/>
      <c r="E528" s="188" t="s">
        <v>75</v>
      </c>
      <c r="F528" s="44" t="s">
        <v>1116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1122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908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1125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448" t="s">
        <v>20</v>
      </c>
      <c r="F530" s="44" t="s">
        <v>1124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1126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448" t="s">
        <v>20</v>
      </c>
      <c r="F531" s="44" t="s">
        <v>1123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1127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516</v>
      </c>
      <c r="D532" s="132"/>
      <c r="E532" s="188" t="s">
        <v>75</v>
      </c>
      <c r="F532" s="44" t="s">
        <v>1128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1129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1130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1131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1133</v>
      </c>
      <c r="D534" s="132"/>
      <c r="E534" s="194" t="s">
        <v>75</v>
      </c>
      <c r="F534" s="44" t="s">
        <v>1132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1134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1136</v>
      </c>
      <c r="D535" s="132"/>
      <c r="E535" s="195" t="s">
        <v>75</v>
      </c>
      <c r="F535" s="44" t="s">
        <v>1135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1137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541</v>
      </c>
      <c r="D536" s="132"/>
      <c r="E536" s="197" t="s">
        <v>75</v>
      </c>
      <c r="F536" s="44" t="s">
        <v>1138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1144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541</v>
      </c>
      <c r="D537" s="132"/>
      <c r="E537" s="197" t="s">
        <v>75</v>
      </c>
      <c r="F537" s="44" t="s">
        <v>1139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1145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1142</v>
      </c>
      <c r="D538" s="132"/>
      <c r="E538" s="197" t="s">
        <v>75</v>
      </c>
      <c r="F538" s="44" t="s">
        <v>1140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1146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1143</v>
      </c>
      <c r="D539" s="132"/>
      <c r="E539" s="197" t="s">
        <v>75</v>
      </c>
      <c r="F539" s="44" t="s">
        <v>1141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1147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1150</v>
      </c>
      <c r="C540" s="44" t="s">
        <v>1152</v>
      </c>
      <c r="D540" s="132"/>
      <c r="E540" s="197" t="s">
        <v>75</v>
      </c>
      <c r="F540" s="44" t="s">
        <v>1148</v>
      </c>
      <c r="G540" s="132" t="s">
        <v>1149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1151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448" t="s">
        <v>20</v>
      </c>
      <c r="F541" s="44" t="s">
        <v>1153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1156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1155</v>
      </c>
      <c r="D542" s="132"/>
      <c r="E542" s="199" t="s">
        <v>75</v>
      </c>
      <c r="F542" s="44" t="s">
        <v>1154</v>
      </c>
      <c r="G542" s="132" t="s">
        <v>1158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1157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1159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1160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1069</v>
      </c>
      <c r="D544" s="132"/>
      <c r="E544" s="203" t="s">
        <v>75</v>
      </c>
      <c r="F544" s="44" t="s">
        <v>1067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1161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1163</v>
      </c>
      <c r="D545" s="132"/>
      <c r="E545" s="204" t="s">
        <v>75</v>
      </c>
      <c r="F545" s="208" t="s">
        <v>1162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1164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1168</v>
      </c>
      <c r="D546" s="206" t="s">
        <v>58</v>
      </c>
      <c r="E546" s="206" t="s">
        <v>75</v>
      </c>
      <c r="F546" s="44" t="s">
        <v>1165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1169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884</v>
      </c>
      <c r="D547" s="132"/>
      <c r="E547" s="206" t="s">
        <v>20</v>
      </c>
      <c r="F547" s="44" t="s">
        <v>1166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1170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1167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1171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20</v>
      </c>
      <c r="F549" s="44" t="s">
        <v>1173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1174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1178</v>
      </c>
      <c r="D550" s="216" t="s">
        <v>58</v>
      </c>
      <c r="E550" s="211" t="s">
        <v>75</v>
      </c>
      <c r="F550" s="96" t="s">
        <v>1175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1176</v>
      </c>
      <c r="O550" s="133">
        <v>45407</v>
      </c>
      <c r="P550" s="213" t="s">
        <v>1177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884</v>
      </c>
      <c r="D551" s="132"/>
      <c r="E551" s="212" t="s">
        <v>20</v>
      </c>
      <c r="F551" s="44" t="s">
        <v>1179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1180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1181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1184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20</v>
      </c>
      <c r="F553" s="44" t="s">
        <v>1182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1185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884</v>
      </c>
      <c r="D554" s="132"/>
      <c r="E554" s="214" t="s">
        <v>20</v>
      </c>
      <c r="F554" s="44" t="s">
        <v>1183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1186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412</v>
      </c>
      <c r="D555" s="132"/>
      <c r="E555" s="216" t="s">
        <v>75</v>
      </c>
      <c r="F555" s="44" t="s">
        <v>1187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1188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884</v>
      </c>
      <c r="D556" s="132"/>
      <c r="E556" s="217" t="s">
        <v>20</v>
      </c>
      <c r="F556" s="44" t="s">
        <v>1189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1190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1191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1193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1192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1194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894</v>
      </c>
      <c r="D559" s="132"/>
      <c r="E559" s="221" t="s">
        <v>75</v>
      </c>
      <c r="F559" s="225" t="s">
        <v>1001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1197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1196</v>
      </c>
      <c r="D560" s="132"/>
      <c r="E560" s="221" t="s">
        <v>75</v>
      </c>
      <c r="F560" s="225" t="s">
        <v>1195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1198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1153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1203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541</v>
      </c>
      <c r="D562" s="132"/>
      <c r="E562" s="223" t="s">
        <v>75</v>
      </c>
      <c r="F562" s="44" t="s">
        <v>1199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1204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541</v>
      </c>
      <c r="D563" s="132"/>
      <c r="E563" s="226" t="s">
        <v>75</v>
      </c>
      <c r="F563" s="44" t="s">
        <v>1200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1205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20</v>
      </c>
      <c r="F564" s="44" t="s">
        <v>1201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1206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884</v>
      </c>
      <c r="D565" s="132"/>
      <c r="E565" s="223" t="s">
        <v>20</v>
      </c>
      <c r="F565" s="44" t="s">
        <v>1202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1207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1209</v>
      </c>
      <c r="D566" s="132"/>
      <c r="E566" s="223" t="s">
        <v>75</v>
      </c>
      <c r="F566" s="225" t="s">
        <v>1208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1210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1143</v>
      </c>
      <c r="D567" s="132"/>
      <c r="E567" s="228" t="s">
        <v>75</v>
      </c>
      <c r="F567" s="225" t="s">
        <v>1141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1211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1212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1213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908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1214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908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1215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1217</v>
      </c>
      <c r="D571" s="132"/>
      <c r="E571" s="233" t="s">
        <v>75</v>
      </c>
      <c r="F571" s="236" t="s">
        <v>1216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1218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1219</v>
      </c>
      <c r="D572" s="250" t="s">
        <v>58</v>
      </c>
      <c r="E572" s="234" t="s">
        <v>75</v>
      </c>
      <c r="F572" s="44" t="s">
        <v>1220</v>
      </c>
      <c r="G572" s="132" t="s">
        <v>1223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1224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734</v>
      </c>
      <c r="D573" s="107"/>
      <c r="E573" s="234" t="s">
        <v>75</v>
      </c>
      <c r="F573" s="44" t="s">
        <v>1221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1225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1133</v>
      </c>
      <c r="D574" s="107"/>
      <c r="E574" s="234" t="s">
        <v>75</v>
      </c>
      <c r="F574" s="44" t="s">
        <v>1222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1226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1234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541</v>
      </c>
      <c r="D576" s="132"/>
      <c r="E576" s="237" t="s">
        <v>75</v>
      </c>
      <c r="F576" s="44" t="s">
        <v>1227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1235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20</v>
      </c>
      <c r="F577" s="44" t="s">
        <v>1228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1236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451" t="s">
        <v>20</v>
      </c>
      <c r="F578" s="44" t="s">
        <v>1229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1237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884</v>
      </c>
      <c r="D579" s="132"/>
      <c r="E579" s="451" t="s">
        <v>20</v>
      </c>
      <c r="F579" s="44" t="s">
        <v>1230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1238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451" t="s">
        <v>20</v>
      </c>
      <c r="F580" s="44" t="s">
        <v>1231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1239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1233</v>
      </c>
      <c r="D581" s="132"/>
      <c r="E581" s="451" t="s">
        <v>20</v>
      </c>
      <c r="F581" s="44" t="s">
        <v>1232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1240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1241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1243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1242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1244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1247</v>
      </c>
      <c r="D584" s="132"/>
      <c r="E584" s="242" t="s">
        <v>75</v>
      </c>
      <c r="F584" s="44" t="s">
        <v>1245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1249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1248</v>
      </c>
      <c r="D585" s="132"/>
      <c r="E585" s="242" t="s">
        <v>75</v>
      </c>
      <c r="F585" s="44" t="s">
        <v>1246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1250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1251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1252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1253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1254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412</v>
      </c>
      <c r="D588" s="132"/>
      <c r="E588" s="245" t="s">
        <v>75</v>
      </c>
      <c r="F588" s="225" t="s">
        <v>1255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1257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1256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1258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1259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1260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53" t="s">
        <v>40</v>
      </c>
      <c r="C591" s="454" t="s">
        <v>884</v>
      </c>
      <c r="D591" s="448"/>
      <c r="E591" s="448" t="s">
        <v>20</v>
      </c>
      <c r="F591" s="454" t="s">
        <v>1261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1262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1263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1264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451" t="s">
        <v>20</v>
      </c>
      <c r="F593" s="44" t="s">
        <v>1265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1266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1267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1269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1268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1270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1143</v>
      </c>
      <c r="D596" s="132"/>
      <c r="E596" s="253" t="s">
        <v>75</v>
      </c>
      <c r="F596" s="44" t="s">
        <v>1141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1271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412</v>
      </c>
      <c r="D597" s="132"/>
      <c r="E597" s="254" t="s">
        <v>75</v>
      </c>
      <c r="F597" s="225" t="s">
        <v>1272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1274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908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1275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1273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1276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884</v>
      </c>
      <c r="D600" s="132"/>
      <c r="E600" s="257" t="s">
        <v>20</v>
      </c>
      <c r="F600" s="44" t="s">
        <v>1277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1286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884</v>
      </c>
      <c r="D601" s="132"/>
      <c r="E601" s="257" t="s">
        <v>20</v>
      </c>
      <c r="F601" s="44" t="s">
        <v>1278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1287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1285</v>
      </c>
      <c r="D602" s="132"/>
      <c r="E602" s="257" t="s">
        <v>75</v>
      </c>
      <c r="F602" s="44" t="s">
        <v>1279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1288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884</v>
      </c>
      <c r="D603" s="132"/>
      <c r="E603" s="257" t="s">
        <v>20</v>
      </c>
      <c r="F603" s="44" t="s">
        <v>1280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1289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884</v>
      </c>
      <c r="D604" s="132"/>
      <c r="E604" s="257" t="s">
        <v>20</v>
      </c>
      <c r="F604" s="44" t="s">
        <v>1281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1290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884</v>
      </c>
      <c r="D605" s="132"/>
      <c r="E605" s="257" t="s">
        <v>20</v>
      </c>
      <c r="F605" s="44" t="s">
        <v>1282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1291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20</v>
      </c>
      <c r="F606" s="44" t="s">
        <v>1283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1292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884</v>
      </c>
      <c r="D607" s="132"/>
      <c r="E607" s="257" t="s">
        <v>20</v>
      </c>
      <c r="F607" s="44" t="s">
        <v>1284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1293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1294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1295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412</v>
      </c>
      <c r="D609" s="132"/>
      <c r="E609" s="259" t="s">
        <v>20</v>
      </c>
      <c r="F609" s="225" t="s">
        <v>1296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1297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448">
        <v>604</v>
      </c>
      <c r="B610" s="453" t="s">
        <v>40</v>
      </c>
      <c r="C610" s="454" t="s">
        <v>41</v>
      </c>
      <c r="D610" s="448"/>
      <c r="E610" s="448" t="s">
        <v>20</v>
      </c>
      <c r="F610" s="454" t="s">
        <v>1298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1299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1302</v>
      </c>
      <c r="D611" s="132"/>
      <c r="E611" s="261" t="s">
        <v>75</v>
      </c>
      <c r="F611" s="44" t="s">
        <v>1300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1303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1301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1304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894</v>
      </c>
      <c r="D613" s="132"/>
      <c r="E613" s="264" t="s">
        <v>75</v>
      </c>
      <c r="F613" s="44" t="s">
        <v>1305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1307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1306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1308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1309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1310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884</v>
      </c>
      <c r="D616" s="132"/>
      <c r="E616" s="267" t="s">
        <v>20</v>
      </c>
      <c r="F616" s="44" t="s">
        <v>1311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1315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884</v>
      </c>
      <c r="D617" s="132"/>
      <c r="E617" s="267" t="s">
        <v>20</v>
      </c>
      <c r="F617" s="44" t="s">
        <v>1312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1316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1314</v>
      </c>
      <c r="D618" s="132"/>
      <c r="E618" s="267" t="s">
        <v>75</v>
      </c>
      <c r="F618" s="44" t="s">
        <v>1313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1317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884</v>
      </c>
      <c r="D619" s="132"/>
      <c r="E619" s="269" t="s">
        <v>20</v>
      </c>
      <c r="F619" s="44" t="s">
        <v>1318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1319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1150</v>
      </c>
      <c r="C620" s="44" t="s">
        <v>1322</v>
      </c>
      <c r="D620" s="132"/>
      <c r="E620" s="271" t="s">
        <v>75</v>
      </c>
      <c r="F620" s="44" t="s">
        <v>1320</v>
      </c>
      <c r="G620" s="132" t="s">
        <v>1149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1323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1068</v>
      </c>
      <c r="D621" s="132"/>
      <c r="E621" s="271" t="s">
        <v>75</v>
      </c>
      <c r="F621" s="44" t="s">
        <v>1321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1324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884</v>
      </c>
      <c r="D622" s="132"/>
      <c r="E622" s="273" t="s">
        <v>20</v>
      </c>
      <c r="F622" s="44" t="s">
        <v>1325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1330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884</v>
      </c>
      <c r="D623" s="132"/>
      <c r="E623" s="273" t="s">
        <v>20</v>
      </c>
      <c r="F623" s="44" t="s">
        <v>1326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1331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412</v>
      </c>
      <c r="D624" s="132"/>
      <c r="E624" s="273" t="s">
        <v>20</v>
      </c>
      <c r="F624" s="44" t="s">
        <v>1327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1332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884</v>
      </c>
      <c r="D625" s="132"/>
      <c r="E625" s="273" t="s">
        <v>20</v>
      </c>
      <c r="F625" s="44" t="s">
        <v>1328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1333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884</v>
      </c>
      <c r="D626" s="132"/>
      <c r="E626" s="273" t="s">
        <v>20</v>
      </c>
      <c r="F626" s="44" t="s">
        <v>1329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1334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884</v>
      </c>
      <c r="D627" s="132"/>
      <c r="E627" s="275" t="s">
        <v>20</v>
      </c>
      <c r="F627" s="44" t="s">
        <v>1335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1337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1336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1338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884</v>
      </c>
      <c r="D629" s="132"/>
      <c r="E629" s="277" t="s">
        <v>20</v>
      </c>
      <c r="F629" s="44" t="s">
        <v>1339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1343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884</v>
      </c>
      <c r="D630" s="132"/>
      <c r="E630" s="277" t="s">
        <v>20</v>
      </c>
      <c r="F630" s="44" t="s">
        <v>1340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1344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20</v>
      </c>
      <c r="F631" s="44" t="s">
        <v>1341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1345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20</v>
      </c>
      <c r="F632" s="44" t="s">
        <v>1342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1346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884</v>
      </c>
      <c r="D633" s="132"/>
      <c r="E633" s="291" t="s">
        <v>20</v>
      </c>
      <c r="F633" s="44" t="s">
        <v>1351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1352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884</v>
      </c>
      <c r="D634" s="132"/>
      <c r="E634" s="291" t="s">
        <v>20</v>
      </c>
      <c r="F634" s="44" t="s">
        <v>1350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1353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884</v>
      </c>
      <c r="D635" s="132"/>
      <c r="E635" s="291" t="s">
        <v>20</v>
      </c>
      <c r="F635" s="44" t="s">
        <v>1349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1354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405</v>
      </c>
      <c r="D636" s="279" t="s">
        <v>58</v>
      </c>
      <c r="E636" s="291" t="s">
        <v>75</v>
      </c>
      <c r="F636" s="44" t="s">
        <v>1348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1355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804</v>
      </c>
      <c r="D637" s="132"/>
      <c r="E637" s="291" t="s">
        <v>75</v>
      </c>
      <c r="F637" s="44" t="s">
        <v>1347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1356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412</v>
      </c>
      <c r="D638" s="132"/>
      <c r="E638" s="282" t="s">
        <v>20</v>
      </c>
      <c r="F638" s="225" t="s">
        <v>1357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1358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884</v>
      </c>
      <c r="D639" s="132"/>
      <c r="E639" s="284" t="s">
        <v>20</v>
      </c>
      <c r="F639" s="44" t="s">
        <v>1359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1360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1361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1365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1362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1366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1314</v>
      </c>
      <c r="D642" s="132"/>
      <c r="E642" s="285" t="s">
        <v>75</v>
      </c>
      <c r="F642" s="44" t="s">
        <v>1313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1367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1364</v>
      </c>
      <c r="D643" s="132"/>
      <c r="E643" s="285" t="s">
        <v>75</v>
      </c>
      <c r="F643" s="44" t="s">
        <v>1363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1368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1369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1373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884</v>
      </c>
      <c r="D645" s="287"/>
      <c r="E645" s="287" t="s">
        <v>20</v>
      </c>
      <c r="F645" s="44" t="s">
        <v>1370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1374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1150</v>
      </c>
      <c r="C646" s="44" t="s">
        <v>1372</v>
      </c>
      <c r="D646" s="287"/>
      <c r="E646" s="287" t="s">
        <v>75</v>
      </c>
      <c r="F646" s="44" t="s">
        <v>1371</v>
      </c>
      <c r="G646" s="287" t="s">
        <v>1149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1375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884</v>
      </c>
      <c r="D647" s="289"/>
      <c r="E647" s="289" t="s">
        <v>20</v>
      </c>
      <c r="F647" s="44" t="s">
        <v>1376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1380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884</v>
      </c>
      <c r="D648" s="289"/>
      <c r="E648" s="289" t="s">
        <v>20</v>
      </c>
      <c r="F648" s="44" t="s">
        <v>1377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1381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884</v>
      </c>
      <c r="D649" s="289"/>
      <c r="E649" s="289" t="s">
        <v>20</v>
      </c>
      <c r="F649" s="44" t="s">
        <v>1378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1382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884</v>
      </c>
      <c r="D650" s="289"/>
      <c r="E650" s="289" t="s">
        <v>20</v>
      </c>
      <c r="F650" s="44" t="s">
        <v>1379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1383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1384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1403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448">
        <v>646</v>
      </c>
      <c r="B652" s="453" t="s">
        <v>40</v>
      </c>
      <c r="C652" s="454" t="s">
        <v>41</v>
      </c>
      <c r="D652" s="448"/>
      <c r="E652" s="448" t="s">
        <v>20</v>
      </c>
      <c r="F652" s="454" t="s">
        <v>1385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1404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412</v>
      </c>
      <c r="D653" s="291"/>
      <c r="E653" s="291" t="s">
        <v>20</v>
      </c>
      <c r="F653" s="44" t="s">
        <v>1386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1405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884</v>
      </c>
      <c r="D654" s="291"/>
      <c r="E654" s="291" t="s">
        <v>20</v>
      </c>
      <c r="F654" s="44" t="s">
        <v>1387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1406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884</v>
      </c>
      <c r="D655" s="291"/>
      <c r="E655" s="291" t="s">
        <v>20</v>
      </c>
      <c r="F655" s="44" t="s">
        <v>1388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1407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884</v>
      </c>
      <c r="D656" s="291"/>
      <c r="E656" s="291" t="s">
        <v>20</v>
      </c>
      <c r="F656" s="44" t="s">
        <v>1389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1408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1150</v>
      </c>
      <c r="C657" s="44" t="s">
        <v>1400</v>
      </c>
      <c r="D657" s="291"/>
      <c r="E657" s="291" t="s">
        <v>75</v>
      </c>
      <c r="F657" s="44" t="s">
        <v>1390</v>
      </c>
      <c r="G657" s="291" t="s">
        <v>1149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1409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1391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1410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>
        <v>34</v>
      </c>
      <c r="S658" s="291">
        <v>870.6</v>
      </c>
      <c r="T658" s="292">
        <v>45566</v>
      </c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1364</v>
      </c>
      <c r="D659" s="291"/>
      <c r="E659" s="291" t="s">
        <v>75</v>
      </c>
      <c r="F659" s="44" t="s">
        <v>1392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1411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1401</v>
      </c>
      <c r="D660" s="291"/>
      <c r="E660" s="291" t="s">
        <v>75</v>
      </c>
      <c r="F660" s="44" t="s">
        <v>1393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1412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1394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1413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405</v>
      </c>
      <c r="D662" s="315" t="s">
        <v>58</v>
      </c>
      <c r="E662" s="291" t="s">
        <v>88</v>
      </c>
      <c r="F662" s="44" t="s">
        <v>1395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1414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1396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1415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884</v>
      </c>
      <c r="D664" s="291"/>
      <c r="E664" s="291" t="s">
        <v>20</v>
      </c>
      <c r="F664" s="44" t="s">
        <v>1397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1416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884</v>
      </c>
      <c r="D665" s="291"/>
      <c r="E665" s="291" t="s">
        <v>20</v>
      </c>
      <c r="F665" s="44" t="s">
        <v>1398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1417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760</v>
      </c>
      <c r="D666" s="291"/>
      <c r="E666" s="291" t="s">
        <v>75</v>
      </c>
      <c r="F666" s="44" t="s">
        <v>1399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1418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1402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1419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1143</v>
      </c>
      <c r="D668" s="291"/>
      <c r="E668" s="291" t="s">
        <v>75</v>
      </c>
      <c r="F668" s="44" t="s">
        <v>1141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1420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412</v>
      </c>
      <c r="D669" s="291"/>
      <c r="E669" s="291" t="s">
        <v>20</v>
      </c>
      <c r="F669" s="44" t="s">
        <v>1296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1421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760</v>
      </c>
      <c r="D670" s="291"/>
      <c r="E670" s="291" t="s">
        <v>75</v>
      </c>
      <c r="F670" s="44" t="s">
        <v>1399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1422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1425</v>
      </c>
      <c r="D671" s="315" t="s">
        <v>58</v>
      </c>
      <c r="E671" s="293" t="s">
        <v>88</v>
      </c>
      <c r="F671" s="44" t="s">
        <v>1423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1427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>
        <v>1144.2850000000001</v>
      </c>
      <c r="T671" s="292">
        <v>45588</v>
      </c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1426</v>
      </c>
      <c r="D672" s="315" t="s">
        <v>58</v>
      </c>
      <c r="E672" s="293" t="s">
        <v>88</v>
      </c>
      <c r="F672" s="44" t="s">
        <v>1424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1428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1150</v>
      </c>
      <c r="C673" s="41" t="s">
        <v>1400</v>
      </c>
      <c r="D673" s="291"/>
      <c r="E673" s="296" t="s">
        <v>75</v>
      </c>
      <c r="F673" s="52" t="s">
        <v>1429</v>
      </c>
      <c r="G673" s="291" t="s">
        <v>1149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1430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1431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1432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1435</v>
      </c>
      <c r="D675" s="315" t="s">
        <v>58</v>
      </c>
      <c r="E675" s="298" t="s">
        <v>88</v>
      </c>
      <c r="F675" s="44" t="s">
        <v>1433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1436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1489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20</v>
      </c>
      <c r="F676" s="44" t="s">
        <v>1434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1437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1438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1439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405</v>
      </c>
      <c r="D678" s="291"/>
      <c r="E678" s="302" t="s">
        <v>88</v>
      </c>
      <c r="F678" s="44" t="s">
        <v>1440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1441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>
        <v>30</v>
      </c>
      <c r="S678" s="291">
        <v>505.92</v>
      </c>
      <c r="T678" s="292">
        <v>45565</v>
      </c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893</v>
      </c>
      <c r="D679" s="291"/>
      <c r="E679" s="303" t="s">
        <v>88</v>
      </c>
      <c r="F679" s="44" t="s">
        <v>1442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1445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1444</v>
      </c>
      <c r="D680" s="291"/>
      <c r="E680" s="303" t="s">
        <v>75</v>
      </c>
      <c r="F680" s="44" t="s">
        <v>1443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1446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1447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1452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884</v>
      </c>
      <c r="D682" s="306"/>
      <c r="E682" s="306" t="s">
        <v>20</v>
      </c>
      <c r="F682" s="44" t="s">
        <v>1448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1453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884</v>
      </c>
      <c r="D683" s="306"/>
      <c r="E683" s="306" t="s">
        <v>20</v>
      </c>
      <c r="F683" s="44" t="s">
        <v>1449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1454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1451</v>
      </c>
      <c r="D684" s="315" t="s">
        <v>58</v>
      </c>
      <c r="E684" s="306" t="s">
        <v>88</v>
      </c>
      <c r="F684" s="44" t="s">
        <v>1450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1455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>
        <v>445</v>
      </c>
      <c r="S684" s="306">
        <v>622.28399999999999</v>
      </c>
      <c r="T684" s="305">
        <v>45568</v>
      </c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1458</v>
      </c>
      <c r="D685" s="315" t="s">
        <v>58</v>
      </c>
      <c r="E685" s="307" t="s">
        <v>88</v>
      </c>
      <c r="F685" s="44" t="s">
        <v>1456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1459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>
        <v>8</v>
      </c>
      <c r="S685" s="307">
        <v>312.8689</v>
      </c>
      <c r="T685" s="308">
        <v>45579</v>
      </c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1435</v>
      </c>
      <c r="D686" s="315" t="s">
        <v>58</v>
      </c>
      <c r="E686" s="307" t="s">
        <v>88</v>
      </c>
      <c r="F686" s="44" t="s">
        <v>1457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1460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>
        <v>33</v>
      </c>
      <c r="S686" s="307">
        <v>547.15606000000002</v>
      </c>
      <c r="T686" s="308">
        <v>45568</v>
      </c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884</v>
      </c>
      <c r="D687" s="307"/>
      <c r="E687" s="309" t="s">
        <v>20</v>
      </c>
      <c r="F687" s="44" t="s">
        <v>1461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1467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884</v>
      </c>
      <c r="D688" s="307"/>
      <c r="E688" s="309" t="s">
        <v>20</v>
      </c>
      <c r="F688" s="44" t="s">
        <v>1462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1468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884</v>
      </c>
      <c r="D689" s="307"/>
      <c r="E689" s="309" t="s">
        <v>20</v>
      </c>
      <c r="F689" s="44" t="s">
        <v>1463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1469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1466</v>
      </c>
      <c r="D690" s="307"/>
      <c r="E690" s="309" t="s">
        <v>75</v>
      </c>
      <c r="F690" s="44" t="s">
        <v>1464</v>
      </c>
      <c r="G690" s="307" t="s">
        <v>1149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1470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1466</v>
      </c>
      <c r="D691" s="307"/>
      <c r="E691" s="309" t="s">
        <v>75</v>
      </c>
      <c r="F691" s="44" t="s">
        <v>1465</v>
      </c>
      <c r="G691" s="307" t="s">
        <v>1149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1471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884</v>
      </c>
      <c r="D692" s="307"/>
      <c r="E692" s="311" t="s">
        <v>20</v>
      </c>
      <c r="F692" s="44" t="s">
        <v>1472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1479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1217</v>
      </c>
      <c r="D693" s="307"/>
      <c r="E693" s="311" t="s">
        <v>75</v>
      </c>
      <c r="F693" s="44" t="s">
        <v>1473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1480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R693" s="307">
        <v>142</v>
      </c>
      <c r="S693" s="307">
        <v>1684.4880000000001</v>
      </c>
      <c r="T693" s="308">
        <v>45586</v>
      </c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884</v>
      </c>
      <c r="D694" s="307"/>
      <c r="E694" s="311" t="s">
        <v>20</v>
      </c>
      <c r="F694" s="44" t="s">
        <v>1474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1481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884</v>
      </c>
      <c r="D695" s="307"/>
      <c r="E695" s="311" t="s">
        <v>20</v>
      </c>
      <c r="F695" s="44" t="s">
        <v>1475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1482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1478</v>
      </c>
      <c r="D696" s="307"/>
      <c r="E696" s="311" t="s">
        <v>88</v>
      </c>
      <c r="F696" s="44" t="s">
        <v>1476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1483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405</v>
      </c>
      <c r="D697" s="307"/>
      <c r="E697" s="311" t="s">
        <v>88</v>
      </c>
      <c r="F697" s="44" t="s">
        <v>1477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1484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884</v>
      </c>
      <c r="D698" s="307"/>
      <c r="E698" s="313" t="s">
        <v>20</v>
      </c>
      <c r="F698" s="44" t="s">
        <v>1485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1487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884</v>
      </c>
      <c r="D699" s="307"/>
      <c r="E699" s="313" t="s">
        <v>20</v>
      </c>
      <c r="F699" s="44" t="s">
        <v>1486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1488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1150</v>
      </c>
      <c r="C700" s="522"/>
      <c r="D700" s="315" t="s">
        <v>58</v>
      </c>
      <c r="E700" s="315" t="s">
        <v>75</v>
      </c>
      <c r="F700" s="44" t="s">
        <v>1490</v>
      </c>
      <c r="G700" s="307" t="s">
        <v>1149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1492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119">
        <v>840</v>
      </c>
      <c r="R700" s="307">
        <v>1</v>
      </c>
      <c r="S700" s="119">
        <v>840</v>
      </c>
      <c r="T700" s="308">
        <v>45582</v>
      </c>
      <c r="U700" s="307"/>
      <c r="V700" s="307"/>
    </row>
    <row r="701" spans="1:22" ht="46.8" x14ac:dyDescent="0.3">
      <c r="A701" s="307">
        <v>695</v>
      </c>
      <c r="B701" s="307" t="s">
        <v>40</v>
      </c>
      <c r="C701" s="522"/>
      <c r="D701" s="315" t="s">
        <v>58</v>
      </c>
      <c r="E701" s="315" t="s">
        <v>20</v>
      </c>
      <c r="F701" s="44" t="s">
        <v>1491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1493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>
        <v>434.02</v>
      </c>
      <c r="R701" s="307">
        <v>1</v>
      </c>
      <c r="S701" s="329">
        <v>434.02</v>
      </c>
      <c r="T701" s="308">
        <v>45582</v>
      </c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1451</v>
      </c>
      <c r="D702" s="307"/>
      <c r="E702" s="317" t="s">
        <v>88</v>
      </c>
      <c r="F702" s="44" t="s">
        <v>1494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1495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1150</v>
      </c>
      <c r="C703" s="44" t="s">
        <v>1498</v>
      </c>
      <c r="D703" s="307"/>
      <c r="E703" s="318" t="s">
        <v>75</v>
      </c>
      <c r="F703" s="44" t="s">
        <v>1496</v>
      </c>
      <c r="G703" s="307" t="s">
        <v>1149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1499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1497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1500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1150</v>
      </c>
      <c r="C705" s="44" t="s">
        <v>1400</v>
      </c>
      <c r="D705" s="307"/>
      <c r="E705" s="321" t="s">
        <v>75</v>
      </c>
      <c r="F705" s="44" t="s">
        <v>1501</v>
      </c>
      <c r="G705" s="307" t="s">
        <v>1149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1502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884</v>
      </c>
      <c r="D706" s="307"/>
      <c r="E706" s="323" t="s">
        <v>20</v>
      </c>
      <c r="F706" s="44" t="s">
        <v>1503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1507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884</v>
      </c>
      <c r="D707" s="307"/>
      <c r="E707" s="323" t="s">
        <v>20</v>
      </c>
      <c r="F707" s="44" t="s">
        <v>1504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1508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884</v>
      </c>
      <c r="D708" s="307"/>
      <c r="E708" s="323" t="s">
        <v>20</v>
      </c>
      <c r="F708" s="44" t="s">
        <v>1505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1509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884</v>
      </c>
      <c r="D709" s="307"/>
      <c r="E709" s="323" t="s">
        <v>20</v>
      </c>
      <c r="F709" s="44" t="s">
        <v>1506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1510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884</v>
      </c>
      <c r="D710" s="307"/>
      <c r="E710" s="325" t="s">
        <v>20</v>
      </c>
      <c r="F710" s="41" t="s">
        <v>1511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1512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ht="78" x14ac:dyDescent="0.3">
      <c r="A711" s="307">
        <v>705</v>
      </c>
      <c r="B711" s="307" t="s">
        <v>21</v>
      </c>
      <c r="C711" s="44" t="s">
        <v>32</v>
      </c>
      <c r="D711" s="397" t="s">
        <v>58</v>
      </c>
      <c r="E711" s="328" t="s">
        <v>20</v>
      </c>
      <c r="F711" s="44" t="s">
        <v>1513</v>
      </c>
      <c r="G711" s="307" t="s">
        <v>186</v>
      </c>
      <c r="H711" s="307"/>
      <c r="I711" s="307">
        <v>4</v>
      </c>
      <c r="J711" s="307">
        <v>3959.16167</v>
      </c>
      <c r="K711" s="307"/>
      <c r="L711" s="328">
        <v>4</v>
      </c>
      <c r="M711" s="328">
        <v>3959.16167</v>
      </c>
      <c r="N711" s="6" t="s">
        <v>1516</v>
      </c>
      <c r="O711" s="308">
        <v>45590</v>
      </c>
      <c r="P711" s="33" t="str">
        <f>HYPERLINK("https://my.zakupivli.pro/remote/dispatcher/state_purchase_view/54304558", "UA-2024-10-25-008799-a")</f>
        <v>UA-2024-10-25-008799-a</v>
      </c>
      <c r="Q711" s="307"/>
      <c r="R711" s="307"/>
      <c r="S711" s="307"/>
      <c r="T711" s="308"/>
      <c r="U711" s="307" t="s">
        <v>93</v>
      </c>
      <c r="V711" s="307"/>
    </row>
    <row r="712" spans="1:22" ht="62.4" x14ac:dyDescent="0.3">
      <c r="A712" s="307">
        <v>706</v>
      </c>
      <c r="B712" s="328" t="s">
        <v>40</v>
      </c>
      <c r="C712" s="44" t="s">
        <v>1515</v>
      </c>
      <c r="D712" s="307"/>
      <c r="E712" s="328" t="s">
        <v>75</v>
      </c>
      <c r="F712" s="44" t="s">
        <v>1514</v>
      </c>
      <c r="G712" s="307" t="s">
        <v>184</v>
      </c>
      <c r="H712" s="307">
        <v>66.111429999999999</v>
      </c>
      <c r="I712" s="307">
        <v>1</v>
      </c>
      <c r="J712" s="328">
        <v>66.111429999999999</v>
      </c>
      <c r="K712" s="328">
        <v>66.111429999999999</v>
      </c>
      <c r="L712" s="328">
        <v>1</v>
      </c>
      <c r="M712" s="328">
        <v>66.111429999999999</v>
      </c>
      <c r="N712" s="6" t="s">
        <v>1517</v>
      </c>
      <c r="O712" s="327">
        <v>45590</v>
      </c>
      <c r="P712" s="33" t="str">
        <f>HYPERLINK("https://my.zakupivli.pro/remote/dispatcher/state_purchase_view/54293500", "UA-2024-10-25-003611-a")</f>
        <v>UA-2024-10-25-003611-a</v>
      </c>
      <c r="Q712" s="328">
        <v>66.111429999999999</v>
      </c>
      <c r="R712" s="328">
        <v>1</v>
      </c>
      <c r="S712" s="328">
        <v>66.111429999999999</v>
      </c>
      <c r="T712" s="327">
        <v>45590</v>
      </c>
      <c r="U712" s="307"/>
      <c r="V712" s="328" t="s">
        <v>59</v>
      </c>
    </row>
    <row r="713" spans="1:22" ht="62.4" x14ac:dyDescent="0.3">
      <c r="A713" s="307">
        <v>707</v>
      </c>
      <c r="B713" s="329" t="s">
        <v>40</v>
      </c>
      <c r="C713" s="334" t="s">
        <v>884</v>
      </c>
      <c r="D713" s="307"/>
      <c r="E713" s="329" t="s">
        <v>20</v>
      </c>
      <c r="F713" s="333" t="s">
        <v>1518</v>
      </c>
      <c r="G713" s="329" t="s">
        <v>184</v>
      </c>
      <c r="H713" s="307">
        <v>227.66444999999999</v>
      </c>
      <c r="I713" s="307">
        <v>1</v>
      </c>
      <c r="J713" s="329">
        <v>227.66444999999999</v>
      </c>
      <c r="K713" s="329">
        <v>227.66444999999999</v>
      </c>
      <c r="L713" s="329">
        <v>1</v>
      </c>
      <c r="M713" s="329">
        <v>227.66444999999999</v>
      </c>
      <c r="N713" s="6" t="s">
        <v>1522</v>
      </c>
      <c r="O713" s="308">
        <v>45594</v>
      </c>
      <c r="P713" s="33" t="str">
        <f>HYPERLINK("https://my.zakupivli.pro/remote/dispatcher/state_purchase_view/54376960", "UA-2024-10-29-008676-a")</f>
        <v>UA-2024-10-29-008676-a</v>
      </c>
      <c r="Q713" s="329">
        <v>227.66444999999999</v>
      </c>
      <c r="R713" s="329">
        <v>1</v>
      </c>
      <c r="S713" s="329">
        <v>227.66444999999999</v>
      </c>
      <c r="T713" s="330">
        <v>45594</v>
      </c>
      <c r="U713" s="307"/>
      <c r="V713" s="329" t="s">
        <v>59</v>
      </c>
    </row>
    <row r="714" spans="1:22" ht="62.4" x14ac:dyDescent="0.3">
      <c r="A714" s="307">
        <v>708</v>
      </c>
      <c r="B714" s="329" t="s">
        <v>40</v>
      </c>
      <c r="C714" s="334" t="s">
        <v>884</v>
      </c>
      <c r="D714" s="307"/>
      <c r="E714" s="329" t="s">
        <v>20</v>
      </c>
      <c r="F714" s="333" t="s">
        <v>1519</v>
      </c>
      <c r="G714" s="329" t="s">
        <v>184</v>
      </c>
      <c r="H714" s="307">
        <v>217.78270000000001</v>
      </c>
      <c r="I714" s="307">
        <v>1</v>
      </c>
      <c r="J714" s="329">
        <v>217.78270000000001</v>
      </c>
      <c r="K714" s="329">
        <v>217.78270000000001</v>
      </c>
      <c r="L714" s="329">
        <v>1</v>
      </c>
      <c r="M714" s="329">
        <v>217.78270000000001</v>
      </c>
      <c r="N714" s="6" t="s">
        <v>1523</v>
      </c>
      <c r="O714" s="330">
        <v>45594</v>
      </c>
      <c r="P714" s="33" t="str">
        <f>HYPERLINK("https://my.zakupivli.pro/remote/dispatcher/state_purchase_view/54376354", "UA-2024-10-29-008424-a")</f>
        <v>UA-2024-10-29-008424-a</v>
      </c>
      <c r="Q714" s="329">
        <v>217.78270000000001</v>
      </c>
      <c r="R714" s="329">
        <v>1</v>
      </c>
      <c r="S714" s="329">
        <v>217.78270000000001</v>
      </c>
      <c r="T714" s="330">
        <v>45594</v>
      </c>
      <c r="U714" s="307"/>
      <c r="V714" s="329" t="s">
        <v>59</v>
      </c>
    </row>
    <row r="715" spans="1:22" ht="62.4" x14ac:dyDescent="0.3">
      <c r="A715" s="307">
        <v>709</v>
      </c>
      <c r="B715" s="329" t="s">
        <v>40</v>
      </c>
      <c r="C715" s="334" t="s">
        <v>884</v>
      </c>
      <c r="D715" s="307"/>
      <c r="E715" s="329" t="s">
        <v>20</v>
      </c>
      <c r="F715" s="333" t="s">
        <v>1520</v>
      </c>
      <c r="G715" s="329" t="s">
        <v>184</v>
      </c>
      <c r="H715" s="307">
        <v>92.776589999999999</v>
      </c>
      <c r="I715" s="307">
        <v>1</v>
      </c>
      <c r="J715" s="329">
        <v>92.776589999999999</v>
      </c>
      <c r="K715" s="329">
        <v>92.776589999999999</v>
      </c>
      <c r="L715" s="329">
        <v>1</v>
      </c>
      <c r="M715" s="329">
        <v>92.776589999999999</v>
      </c>
      <c r="N715" s="6" t="s">
        <v>1524</v>
      </c>
      <c r="O715" s="330">
        <v>45594</v>
      </c>
      <c r="P715" s="33" t="str">
        <f>HYPERLINK("https://my.zakupivli.pro/remote/dispatcher/state_purchase_view/54375854", "UA-2024-10-29-008170-a")</f>
        <v>UA-2024-10-29-008170-a</v>
      </c>
      <c r="Q715" s="329">
        <v>92.776589999999999</v>
      </c>
      <c r="R715" s="329">
        <v>1</v>
      </c>
      <c r="S715" s="329">
        <v>92.776589999999999</v>
      </c>
      <c r="T715" s="330">
        <v>45594</v>
      </c>
      <c r="U715" s="307"/>
      <c r="V715" s="329" t="s">
        <v>59</v>
      </c>
    </row>
    <row r="716" spans="1:22" ht="62.4" x14ac:dyDescent="0.3">
      <c r="A716" s="307">
        <v>710</v>
      </c>
      <c r="B716" s="329" t="s">
        <v>21</v>
      </c>
      <c r="C716" s="334" t="s">
        <v>300</v>
      </c>
      <c r="D716" s="307"/>
      <c r="E716" s="329" t="s">
        <v>20</v>
      </c>
      <c r="F716" s="333" t="s">
        <v>1521</v>
      </c>
      <c r="G716" s="307" t="s">
        <v>1526</v>
      </c>
      <c r="H716" s="307">
        <v>8.0710000000000004E-2</v>
      </c>
      <c r="I716" s="307">
        <v>1000</v>
      </c>
      <c r="J716" s="307">
        <v>80.709999999999994</v>
      </c>
      <c r="K716" s="329">
        <v>8.0710000000000004E-2</v>
      </c>
      <c r="L716" s="329">
        <v>1000</v>
      </c>
      <c r="M716" s="329">
        <v>80.709999999999994</v>
      </c>
      <c r="N716" s="6" t="s">
        <v>1525</v>
      </c>
      <c r="O716" s="330">
        <v>45594</v>
      </c>
      <c r="P716" s="33" t="str">
        <f>HYPERLINK("https://my.zakupivli.pro/remote/dispatcher/state_purchase_view/54362853", "UA-2024-10-29-002264-a")</f>
        <v>UA-2024-10-29-002264-a</v>
      </c>
      <c r="Q716" s="329">
        <v>8.0710000000000004E-2</v>
      </c>
      <c r="R716" s="329">
        <v>1000</v>
      </c>
      <c r="S716" s="329">
        <v>80.709999999999994</v>
      </c>
      <c r="T716" s="330">
        <v>45594</v>
      </c>
      <c r="U716" s="307"/>
      <c r="V716" s="329" t="s">
        <v>59</v>
      </c>
    </row>
    <row r="717" spans="1:22" ht="93.6" x14ac:dyDescent="0.3">
      <c r="A717" s="307">
        <v>711</v>
      </c>
      <c r="B717" s="331" t="s">
        <v>40</v>
      </c>
      <c r="C717" s="44" t="s">
        <v>41</v>
      </c>
      <c r="D717" s="307"/>
      <c r="E717" s="331" t="s">
        <v>20</v>
      </c>
      <c r="F717" s="44" t="s">
        <v>1527</v>
      </c>
      <c r="G717" s="331" t="s">
        <v>184</v>
      </c>
      <c r="H717" s="307">
        <v>829.03994</v>
      </c>
      <c r="I717" s="307">
        <v>1</v>
      </c>
      <c r="J717" s="331">
        <v>829.03994</v>
      </c>
      <c r="K717" s="331">
        <v>829.03994</v>
      </c>
      <c r="L717" s="331">
        <v>1</v>
      </c>
      <c r="M717" s="331">
        <v>829.03994</v>
      </c>
      <c r="N717" s="6" t="s">
        <v>1531</v>
      </c>
      <c r="O717" s="308">
        <v>45595</v>
      </c>
      <c r="P717" s="33" t="str">
        <f>HYPERLINK("https://my.zakupivli.pro/remote/dispatcher/state_purchase_view/54409626", "UA-2024-10-30-007644-a")</f>
        <v>UA-2024-10-30-007644-a</v>
      </c>
      <c r="Q717" s="331">
        <v>829.03994</v>
      </c>
      <c r="R717" s="331">
        <v>1</v>
      </c>
      <c r="S717" s="331">
        <v>829.03994</v>
      </c>
      <c r="T717" s="332">
        <v>45595</v>
      </c>
      <c r="U717" s="307"/>
      <c r="V717" s="331" t="s">
        <v>59</v>
      </c>
    </row>
    <row r="718" spans="1:22" ht="93.6" x14ac:dyDescent="0.3">
      <c r="A718" s="307">
        <v>712</v>
      </c>
      <c r="B718" s="331" t="s">
        <v>40</v>
      </c>
      <c r="C718" s="44" t="s">
        <v>41</v>
      </c>
      <c r="D718" s="307"/>
      <c r="E718" s="331" t="s">
        <v>20</v>
      </c>
      <c r="F718" s="44" t="s">
        <v>1528</v>
      </c>
      <c r="G718" s="331" t="s">
        <v>184</v>
      </c>
      <c r="H718" s="307">
        <v>678.22518000000002</v>
      </c>
      <c r="I718" s="307">
        <v>1</v>
      </c>
      <c r="J718" s="331">
        <v>678.22518000000002</v>
      </c>
      <c r="K718" s="331">
        <v>678.22518000000002</v>
      </c>
      <c r="L718" s="331">
        <v>1</v>
      </c>
      <c r="M718" s="331">
        <v>678.22518000000002</v>
      </c>
      <c r="N718" s="6" t="s">
        <v>1532</v>
      </c>
      <c r="O718" s="332">
        <v>45595</v>
      </c>
      <c r="P718" s="33" t="str">
        <f>HYPERLINK("https://my.zakupivli.pro/remote/dispatcher/state_purchase_view/54409008", "UA-2024-10-30-007410-a")</f>
        <v>UA-2024-10-30-007410-a</v>
      </c>
      <c r="Q718" s="331">
        <v>678.22518000000002</v>
      </c>
      <c r="R718" s="331">
        <v>1</v>
      </c>
      <c r="S718" s="331">
        <v>678.22518000000002</v>
      </c>
      <c r="T718" s="332">
        <v>45595</v>
      </c>
      <c r="U718" s="307"/>
      <c r="V718" s="331" t="s">
        <v>59</v>
      </c>
    </row>
    <row r="719" spans="1:22" ht="62.4" x14ac:dyDescent="0.3">
      <c r="A719" s="307">
        <v>713</v>
      </c>
      <c r="B719" s="331" t="s">
        <v>40</v>
      </c>
      <c r="C719" s="44" t="s">
        <v>884</v>
      </c>
      <c r="D719" s="307"/>
      <c r="E719" s="331" t="s">
        <v>20</v>
      </c>
      <c r="F719" s="44" t="s">
        <v>1529</v>
      </c>
      <c r="G719" s="331" t="s">
        <v>184</v>
      </c>
      <c r="H719" s="307">
        <v>327.16228999999998</v>
      </c>
      <c r="I719" s="307">
        <v>1</v>
      </c>
      <c r="J719" s="331">
        <v>327.16228999999998</v>
      </c>
      <c r="K719" s="331">
        <v>327.16228999999998</v>
      </c>
      <c r="L719" s="331">
        <v>1</v>
      </c>
      <c r="M719" s="331">
        <v>327.16228999999998</v>
      </c>
      <c r="N719" s="6" t="s">
        <v>1533</v>
      </c>
      <c r="O719" s="332">
        <v>45595</v>
      </c>
      <c r="P719" s="33" t="str">
        <f>HYPERLINK("https://my.zakupivli.pro/remote/dispatcher/state_purchase_view/54407139", "UA-2024-10-30-006594-a")</f>
        <v>UA-2024-10-30-006594-a</v>
      </c>
      <c r="Q719" s="331">
        <v>327.16228999999998</v>
      </c>
      <c r="R719" s="331">
        <v>1</v>
      </c>
      <c r="S719" s="331">
        <v>327.16228999999998</v>
      </c>
      <c r="T719" s="332">
        <v>45595</v>
      </c>
      <c r="U719" s="307"/>
      <c r="V719" s="331" t="s">
        <v>59</v>
      </c>
    </row>
    <row r="720" spans="1:22" ht="62.4" x14ac:dyDescent="0.3">
      <c r="A720" s="307">
        <v>714</v>
      </c>
      <c r="B720" s="331" t="s">
        <v>40</v>
      </c>
      <c r="C720" s="44" t="s">
        <v>884</v>
      </c>
      <c r="D720" s="307"/>
      <c r="E720" s="331" t="s">
        <v>20</v>
      </c>
      <c r="F720" s="44" t="s">
        <v>1530</v>
      </c>
      <c r="G720" s="331" t="s">
        <v>184</v>
      </c>
      <c r="H720" s="307">
        <v>137.55618999999999</v>
      </c>
      <c r="I720" s="307">
        <v>1</v>
      </c>
      <c r="J720" s="331">
        <v>137.55618999999999</v>
      </c>
      <c r="K720" s="331">
        <v>137.55618999999999</v>
      </c>
      <c r="L720" s="331">
        <v>1</v>
      </c>
      <c r="M720" s="331">
        <v>137.55618999999999</v>
      </c>
      <c r="N720" s="6" t="s">
        <v>1534</v>
      </c>
      <c r="O720" s="332">
        <v>45595</v>
      </c>
      <c r="P720" s="33" t="str">
        <f>HYPERLINK("https://my.zakupivli.pro/remote/dispatcher/state_purchase_view/54403612", "UA-2024-10-30-005005-a")</f>
        <v>UA-2024-10-30-005005-a</v>
      </c>
      <c r="Q720" s="331">
        <v>137.55618999999999</v>
      </c>
      <c r="R720" s="331">
        <v>1</v>
      </c>
      <c r="S720" s="331">
        <v>137.55618999999999</v>
      </c>
      <c r="T720" s="332">
        <v>45595</v>
      </c>
      <c r="U720" s="307"/>
      <c r="V720" s="331" t="s">
        <v>59</v>
      </c>
    </row>
    <row r="721" spans="1:22" ht="62.4" x14ac:dyDescent="0.3">
      <c r="A721" s="307">
        <v>715</v>
      </c>
      <c r="B721" s="335" t="s">
        <v>21</v>
      </c>
      <c r="C721" s="44" t="s">
        <v>412</v>
      </c>
      <c r="D721" s="307"/>
      <c r="E721" s="335" t="s">
        <v>20</v>
      </c>
      <c r="F721" s="44" t="s">
        <v>1386</v>
      </c>
      <c r="G721" s="307" t="s">
        <v>185</v>
      </c>
      <c r="H721" s="307">
        <v>71.625</v>
      </c>
      <c r="I721" s="307">
        <v>1</v>
      </c>
      <c r="J721" s="335">
        <v>71.625</v>
      </c>
      <c r="K721" s="335">
        <v>71.625</v>
      </c>
      <c r="L721" s="335">
        <v>1</v>
      </c>
      <c r="M721" s="335">
        <v>71.625</v>
      </c>
      <c r="N721" s="6" t="s">
        <v>1541</v>
      </c>
      <c r="O721" s="308">
        <v>45566</v>
      </c>
      <c r="P721" s="33" t="str">
        <f>HYPERLINK("https://my.zakupivli.pro/remote/dispatcher/state_purchase_view/54476090", "UA-2024-11-01-010548-a")</f>
        <v>UA-2024-11-01-010548-a</v>
      </c>
      <c r="Q721" s="335">
        <v>71.625</v>
      </c>
      <c r="R721" s="335">
        <v>1</v>
      </c>
      <c r="S721" s="335">
        <v>71.625</v>
      </c>
      <c r="T721" s="336">
        <v>45566</v>
      </c>
      <c r="U721" s="307"/>
      <c r="V721" s="335" t="s">
        <v>59</v>
      </c>
    </row>
    <row r="722" spans="1:22" ht="78" x14ac:dyDescent="0.3">
      <c r="A722" s="307">
        <v>716</v>
      </c>
      <c r="B722" s="335" t="s">
        <v>40</v>
      </c>
      <c r="C722" s="44" t="s">
        <v>884</v>
      </c>
      <c r="D722" s="307"/>
      <c r="E722" s="335" t="s">
        <v>20</v>
      </c>
      <c r="F722" s="44" t="s">
        <v>1535</v>
      </c>
      <c r="G722" s="307" t="s">
        <v>184</v>
      </c>
      <c r="H722" s="307">
        <v>77.515150000000006</v>
      </c>
      <c r="I722" s="307">
        <v>1</v>
      </c>
      <c r="J722" s="335">
        <v>77.515150000000006</v>
      </c>
      <c r="K722" s="335">
        <v>77.515150000000006</v>
      </c>
      <c r="L722" s="335">
        <v>1</v>
      </c>
      <c r="M722" s="335">
        <v>77.515150000000006</v>
      </c>
      <c r="N722" s="6" t="s">
        <v>1542</v>
      </c>
      <c r="O722" s="336">
        <v>45566</v>
      </c>
      <c r="P722" s="33" t="str">
        <f>HYPERLINK("https://my.zakupivli.pro/remote/dispatcher/state_purchase_view/54470389", "UA-2024-11-01-007893-a")</f>
        <v>UA-2024-11-01-007893-a</v>
      </c>
      <c r="Q722" s="335">
        <v>77.515150000000006</v>
      </c>
      <c r="R722" s="335">
        <v>1</v>
      </c>
      <c r="S722" s="335">
        <v>77.515150000000006</v>
      </c>
      <c r="T722" s="336">
        <v>45566</v>
      </c>
      <c r="U722" s="307"/>
      <c r="V722" s="335" t="s">
        <v>59</v>
      </c>
    </row>
    <row r="723" spans="1:22" ht="62.4" x14ac:dyDescent="0.3">
      <c r="A723" s="307">
        <v>717</v>
      </c>
      <c r="B723" s="335" t="s">
        <v>21</v>
      </c>
      <c r="C723" s="44" t="s">
        <v>30</v>
      </c>
      <c r="D723" s="307"/>
      <c r="E723" s="335" t="s">
        <v>75</v>
      </c>
      <c r="F723" s="44" t="s">
        <v>1536</v>
      </c>
      <c r="G723" s="307" t="s">
        <v>185</v>
      </c>
      <c r="H723" s="307">
        <v>0.14299999999999999</v>
      </c>
      <c r="I723" s="307">
        <v>550</v>
      </c>
      <c r="J723" s="307">
        <v>78.650000000000006</v>
      </c>
      <c r="K723" s="335">
        <v>0.14299999999999999</v>
      </c>
      <c r="L723" s="335">
        <v>550</v>
      </c>
      <c r="M723" s="335">
        <v>78.650000000000006</v>
      </c>
      <c r="N723" s="6" t="s">
        <v>1543</v>
      </c>
      <c r="O723" s="336">
        <v>45566</v>
      </c>
      <c r="P723" s="33" t="str">
        <f>HYPERLINK("https://my.zakupivli.pro/remote/dispatcher/state_purchase_view/54459170", "UA-2024-11-01-003014-a")</f>
        <v>UA-2024-11-01-003014-a</v>
      </c>
      <c r="Q723" s="335">
        <v>0.14299999999999999</v>
      </c>
      <c r="R723" s="335">
        <v>550</v>
      </c>
      <c r="S723" s="335">
        <v>78.650000000000006</v>
      </c>
      <c r="T723" s="336">
        <v>45566</v>
      </c>
      <c r="U723" s="307"/>
      <c r="V723" s="335" t="s">
        <v>59</v>
      </c>
    </row>
    <row r="724" spans="1:22" ht="93.6" x14ac:dyDescent="0.3">
      <c r="A724" s="307">
        <v>718</v>
      </c>
      <c r="B724" s="335" t="s">
        <v>40</v>
      </c>
      <c r="C724" s="44" t="s">
        <v>884</v>
      </c>
      <c r="D724" s="307"/>
      <c r="E724" s="335" t="s">
        <v>20</v>
      </c>
      <c r="F724" s="44" t="s">
        <v>1537</v>
      </c>
      <c r="G724" s="307" t="s">
        <v>184</v>
      </c>
      <c r="H724" s="307">
        <v>108.8648</v>
      </c>
      <c r="I724" s="307">
        <v>1</v>
      </c>
      <c r="J724" s="335">
        <v>108.8648</v>
      </c>
      <c r="K724" s="335">
        <v>108.8648</v>
      </c>
      <c r="L724" s="335">
        <v>1</v>
      </c>
      <c r="M724" s="335">
        <v>108.8648</v>
      </c>
      <c r="N724" s="6" t="s">
        <v>1544</v>
      </c>
      <c r="O724" s="336">
        <v>45566</v>
      </c>
      <c r="P724" s="33" t="str">
        <f>HYPERLINK("https://my.zakupivli.pro/remote/dispatcher/state_purchase_view/54453684", "UA-2024-11-01-000488-a")</f>
        <v>UA-2024-11-01-000488-a</v>
      </c>
      <c r="Q724" s="335">
        <v>108.8648</v>
      </c>
      <c r="R724" s="335">
        <v>1</v>
      </c>
      <c r="S724" s="335">
        <v>108.8648</v>
      </c>
      <c r="T724" s="308">
        <v>45596</v>
      </c>
      <c r="U724" s="307"/>
      <c r="V724" s="335" t="s">
        <v>59</v>
      </c>
    </row>
    <row r="725" spans="1:22" ht="62.4" x14ac:dyDescent="0.3">
      <c r="A725" s="307">
        <v>719</v>
      </c>
      <c r="B725" s="335" t="s">
        <v>40</v>
      </c>
      <c r="C725" s="44" t="s">
        <v>884</v>
      </c>
      <c r="D725" s="307"/>
      <c r="E725" s="335" t="s">
        <v>20</v>
      </c>
      <c r="F725" s="44" t="s">
        <v>1538</v>
      </c>
      <c r="G725" s="307" t="s">
        <v>184</v>
      </c>
      <c r="H725" s="307">
        <v>165.26864</v>
      </c>
      <c r="I725" s="307">
        <v>1</v>
      </c>
      <c r="J725" s="335">
        <v>165.26864</v>
      </c>
      <c r="K725" s="335">
        <v>165.26864</v>
      </c>
      <c r="L725" s="335">
        <v>1</v>
      </c>
      <c r="M725" s="335">
        <v>165.26864</v>
      </c>
      <c r="N725" s="6" t="s">
        <v>1545</v>
      </c>
      <c r="O725" s="336">
        <v>45566</v>
      </c>
      <c r="P725" s="33" t="str">
        <f>HYPERLINK("https://my.zakupivli.pro/remote/dispatcher/state_purchase_view/54453325", "UA-2024-11-01-000327-a")</f>
        <v>UA-2024-11-01-000327-a</v>
      </c>
      <c r="Q725" s="335">
        <v>165.26864</v>
      </c>
      <c r="R725" s="335">
        <v>1</v>
      </c>
      <c r="S725" s="335">
        <v>165.26864</v>
      </c>
      <c r="T725" s="336">
        <v>45596</v>
      </c>
      <c r="U725" s="307"/>
      <c r="V725" s="335" t="s">
        <v>59</v>
      </c>
    </row>
    <row r="726" spans="1:22" ht="62.4" x14ac:dyDescent="0.3">
      <c r="A726" s="307">
        <v>720</v>
      </c>
      <c r="B726" s="335" t="s">
        <v>40</v>
      </c>
      <c r="C726" s="44" t="s">
        <v>884</v>
      </c>
      <c r="D726" s="307"/>
      <c r="E726" s="335" t="s">
        <v>20</v>
      </c>
      <c r="F726" s="44" t="s">
        <v>1539</v>
      </c>
      <c r="G726" s="307" t="s">
        <v>184</v>
      </c>
      <c r="H726" s="307">
        <v>77.242069999999998</v>
      </c>
      <c r="I726" s="307">
        <v>1</v>
      </c>
      <c r="J726" s="335">
        <v>77.242069999999998</v>
      </c>
      <c r="K726" s="335">
        <v>77.242069999999998</v>
      </c>
      <c r="L726" s="335">
        <v>1</v>
      </c>
      <c r="M726" s="335">
        <v>77.242069999999998</v>
      </c>
      <c r="N726" s="6" t="s">
        <v>1546</v>
      </c>
      <c r="O726" s="336">
        <v>45566</v>
      </c>
      <c r="P726" s="33" t="str">
        <f>HYPERLINK("https://my.zakupivli.pro/remote/dispatcher/state_purchase_view/54453220", "UA-2024-11-01-000272-a")</f>
        <v>UA-2024-11-01-000272-a</v>
      </c>
      <c r="Q726" s="335">
        <v>77.242069999999998</v>
      </c>
      <c r="R726" s="335">
        <v>1</v>
      </c>
      <c r="S726" s="335">
        <v>77.242069999999998</v>
      </c>
      <c r="T726" s="308">
        <v>45596</v>
      </c>
      <c r="U726" s="307"/>
      <c r="V726" s="335" t="s">
        <v>59</v>
      </c>
    </row>
    <row r="727" spans="1:22" ht="78" x14ac:dyDescent="0.3">
      <c r="A727" s="307">
        <v>721</v>
      </c>
      <c r="B727" s="335" t="s">
        <v>40</v>
      </c>
      <c r="C727" s="44" t="s">
        <v>884</v>
      </c>
      <c r="D727" s="307"/>
      <c r="E727" s="335" t="s">
        <v>20</v>
      </c>
      <c r="F727" s="44" t="s">
        <v>1540</v>
      </c>
      <c r="G727" s="307" t="s">
        <v>184</v>
      </c>
      <c r="H727" s="307">
        <v>76.717250000000007</v>
      </c>
      <c r="I727" s="307">
        <v>1</v>
      </c>
      <c r="J727" s="335">
        <v>76.717250000000007</v>
      </c>
      <c r="K727" s="335">
        <v>76.717250000000007</v>
      </c>
      <c r="L727" s="335">
        <v>1</v>
      </c>
      <c r="M727" s="335">
        <v>76.717250000000007</v>
      </c>
      <c r="N727" s="6" t="s">
        <v>1547</v>
      </c>
      <c r="O727" s="336">
        <v>45566</v>
      </c>
      <c r="P727" s="33" t="str">
        <f>HYPERLINK("https://my.zakupivli.pro/remote/dispatcher/state_purchase_view/54453100", "UA-2024-11-01-000223-a")</f>
        <v>UA-2024-11-01-000223-a</v>
      </c>
      <c r="Q727" s="335">
        <v>76.717250000000007</v>
      </c>
      <c r="R727" s="335">
        <v>1</v>
      </c>
      <c r="S727" s="335">
        <v>76.717250000000007</v>
      </c>
      <c r="T727" s="336">
        <v>45596</v>
      </c>
      <c r="U727" s="307"/>
      <c r="V727" s="335" t="s">
        <v>59</v>
      </c>
    </row>
    <row r="728" spans="1:22" ht="78" x14ac:dyDescent="0.3">
      <c r="A728" s="307">
        <v>722</v>
      </c>
      <c r="B728" s="337" t="s">
        <v>40</v>
      </c>
      <c r="C728" s="44" t="s">
        <v>884</v>
      </c>
      <c r="D728" s="307"/>
      <c r="E728" s="337" t="s">
        <v>20</v>
      </c>
      <c r="F728" s="44" t="s">
        <v>1548</v>
      </c>
      <c r="G728" s="337" t="s">
        <v>184</v>
      </c>
      <c r="H728" s="307">
        <v>588.98168999999996</v>
      </c>
      <c r="I728" s="307">
        <v>1</v>
      </c>
      <c r="J728" s="337">
        <v>588.98168999999996</v>
      </c>
      <c r="K728" s="337">
        <v>588.98168999999996</v>
      </c>
      <c r="L728" s="337">
        <v>1</v>
      </c>
      <c r="M728" s="337">
        <v>588.98168999999996</v>
      </c>
      <c r="N728" s="6" t="s">
        <v>1549</v>
      </c>
      <c r="O728" s="308">
        <v>45601</v>
      </c>
      <c r="P728" s="33" t="str">
        <f>HYPERLINK("https://my.zakupivli.pro/remote/dispatcher/state_purchase_view/54552115", "UA-2024-11-05-013976-a")</f>
        <v>UA-2024-11-05-013976-a</v>
      </c>
      <c r="Q728" s="337">
        <v>588.98168999999996</v>
      </c>
      <c r="R728" s="337">
        <v>1</v>
      </c>
      <c r="S728" s="337">
        <v>588.98168999999996</v>
      </c>
      <c r="T728" s="308">
        <v>45601</v>
      </c>
      <c r="U728" s="307"/>
      <c r="V728" s="337" t="s">
        <v>59</v>
      </c>
    </row>
    <row r="729" spans="1:22" ht="140.4" x14ac:dyDescent="0.3">
      <c r="A729" s="307">
        <v>723</v>
      </c>
      <c r="B729" s="307" t="s">
        <v>1150</v>
      </c>
      <c r="C729" s="44" t="s">
        <v>1400</v>
      </c>
      <c r="D729" s="397" t="s">
        <v>58</v>
      </c>
      <c r="E729" s="338" t="s">
        <v>75</v>
      </c>
      <c r="F729" s="44" t="s">
        <v>1550</v>
      </c>
      <c r="G729" s="307" t="s">
        <v>1149</v>
      </c>
      <c r="H729" s="119">
        <v>480</v>
      </c>
      <c r="I729" s="307">
        <v>1</v>
      </c>
      <c r="J729" s="119">
        <v>480</v>
      </c>
      <c r="K729" s="119">
        <v>480</v>
      </c>
      <c r="L729" s="338">
        <v>1</v>
      </c>
      <c r="M729" s="119">
        <v>480</v>
      </c>
      <c r="N729" s="6" t="s">
        <v>1554</v>
      </c>
      <c r="O729" s="308">
        <v>45602</v>
      </c>
      <c r="P729" s="33" t="str">
        <f>HYPERLINK("https://my.zakupivli.pro/remote/dispatcher/state_purchase_view/54591270", "UA-2024-11-06-015235-a")</f>
        <v>UA-2024-11-06-015235-a</v>
      </c>
      <c r="Q729" s="119">
        <v>480</v>
      </c>
      <c r="R729" s="307">
        <v>1</v>
      </c>
      <c r="S729" s="119">
        <v>480</v>
      </c>
      <c r="T729" s="308">
        <v>45618</v>
      </c>
      <c r="U729" s="307"/>
      <c r="V729" s="307"/>
    </row>
    <row r="730" spans="1:22" ht="62.4" x14ac:dyDescent="0.3">
      <c r="A730" s="307">
        <v>724</v>
      </c>
      <c r="B730" s="307" t="s">
        <v>21</v>
      </c>
      <c r="C730" s="44" t="s">
        <v>893</v>
      </c>
      <c r="D730" s="307"/>
      <c r="E730" s="338" t="s">
        <v>75</v>
      </c>
      <c r="F730" s="44" t="s">
        <v>1551</v>
      </c>
      <c r="G730" s="307" t="s">
        <v>186</v>
      </c>
      <c r="H730" s="307"/>
      <c r="I730" s="307">
        <v>7</v>
      </c>
      <c r="J730" s="307">
        <v>67.769000000000005</v>
      </c>
      <c r="K730" s="307"/>
      <c r="L730" s="338">
        <v>7</v>
      </c>
      <c r="M730" s="338">
        <v>67.769000000000005</v>
      </c>
      <c r="N730" s="6" t="s">
        <v>1555</v>
      </c>
      <c r="O730" s="339">
        <v>45602</v>
      </c>
      <c r="P730" s="33" t="str">
        <f>HYPERLINK("https://my.zakupivli.pro/remote/dispatcher/state_purchase_view/54590134", "UA-2024-11-06-014697-a")</f>
        <v>UA-2024-11-06-014697-a</v>
      </c>
      <c r="Q730" s="307"/>
      <c r="R730" s="338">
        <v>7</v>
      </c>
      <c r="S730" s="338">
        <v>67.769000000000005</v>
      </c>
      <c r="T730" s="339">
        <v>45602</v>
      </c>
      <c r="U730" s="307"/>
      <c r="V730" s="338" t="s">
        <v>59</v>
      </c>
    </row>
    <row r="731" spans="1:22" ht="93.6" x14ac:dyDescent="0.3">
      <c r="A731" s="307">
        <v>725</v>
      </c>
      <c r="B731" s="307" t="s">
        <v>1150</v>
      </c>
      <c r="C731" s="44" t="s">
        <v>1553</v>
      </c>
      <c r="D731" s="397" t="s">
        <v>58</v>
      </c>
      <c r="E731" s="338" t="s">
        <v>75</v>
      </c>
      <c r="F731" s="44" t="s">
        <v>1552</v>
      </c>
      <c r="G731" s="307" t="s">
        <v>1149</v>
      </c>
      <c r="H731" s="119">
        <v>1400</v>
      </c>
      <c r="I731" s="307">
        <v>1</v>
      </c>
      <c r="J731" s="119">
        <v>1400</v>
      </c>
      <c r="K731" s="119">
        <v>1400</v>
      </c>
      <c r="L731" s="338">
        <v>1</v>
      </c>
      <c r="M731" s="119">
        <v>1400</v>
      </c>
      <c r="N731" s="6" t="s">
        <v>1556</v>
      </c>
      <c r="O731" s="339">
        <v>45602</v>
      </c>
      <c r="P731" s="33" t="str">
        <f>HYPERLINK("https://my.zakupivli.pro/remote/dispatcher/state_purchase_view/54588242", "UA-2024-11-06-013838-a")</f>
        <v>UA-2024-11-06-013838-a</v>
      </c>
      <c r="Q731" s="307">
        <v>1233.3333399999999</v>
      </c>
      <c r="R731" s="307">
        <v>1</v>
      </c>
      <c r="S731" s="360">
        <v>1233.3333399999999</v>
      </c>
      <c r="T731" s="308">
        <v>45617</v>
      </c>
      <c r="U731" s="307"/>
      <c r="V731" s="307"/>
    </row>
    <row r="732" spans="1:22" ht="62.4" x14ac:dyDescent="0.3">
      <c r="A732" s="307">
        <v>726</v>
      </c>
      <c r="B732" s="341" t="s">
        <v>1150</v>
      </c>
      <c r="C732" s="44" t="s">
        <v>1400</v>
      </c>
      <c r="D732" s="307"/>
      <c r="E732" s="341" t="s">
        <v>75</v>
      </c>
      <c r="F732" s="225" t="s">
        <v>1429</v>
      </c>
      <c r="G732" s="307" t="s">
        <v>1149</v>
      </c>
      <c r="H732" s="119">
        <v>56</v>
      </c>
      <c r="I732" s="307">
        <v>1</v>
      </c>
      <c r="J732" s="119">
        <v>56</v>
      </c>
      <c r="K732" s="119">
        <v>56</v>
      </c>
      <c r="L732" s="341">
        <v>1</v>
      </c>
      <c r="M732" s="119">
        <v>56</v>
      </c>
      <c r="N732" s="6" t="s">
        <v>1557</v>
      </c>
      <c r="O732" s="308">
        <v>45603</v>
      </c>
      <c r="P732" s="33" t="str">
        <f>HYPERLINK("https://my.zakupivli.pro/remote/dispatcher/state_purchase_view/54604192", "UA-2024-11-07-003266-a")</f>
        <v>UA-2024-11-07-003266-a</v>
      </c>
      <c r="Q732" s="119">
        <v>56</v>
      </c>
      <c r="R732" s="341">
        <v>1</v>
      </c>
      <c r="S732" s="119">
        <v>56</v>
      </c>
      <c r="T732" s="340">
        <v>45603</v>
      </c>
      <c r="U732" s="307"/>
      <c r="V732" s="341" t="s">
        <v>59</v>
      </c>
    </row>
    <row r="733" spans="1:22" ht="62.4" x14ac:dyDescent="0.3">
      <c r="A733" s="342">
        <v>727</v>
      </c>
      <c r="B733" s="342" t="s">
        <v>21</v>
      </c>
      <c r="C733" s="44" t="s">
        <v>300</v>
      </c>
      <c r="D733" s="342"/>
      <c r="E733" s="342" t="s">
        <v>20</v>
      </c>
      <c r="F733" s="44" t="s">
        <v>1558</v>
      </c>
      <c r="G733" s="342" t="s">
        <v>1526</v>
      </c>
      <c r="H733" s="342">
        <v>8.0710000000000004E-2</v>
      </c>
      <c r="I733" s="342">
        <v>1000</v>
      </c>
      <c r="J733" s="119">
        <v>80.709999999999994</v>
      </c>
      <c r="K733" s="342">
        <v>8.0710000000000004E-2</v>
      </c>
      <c r="L733" s="342">
        <v>1000</v>
      </c>
      <c r="M733" s="119">
        <v>80.709999999999994</v>
      </c>
      <c r="N733" s="6" t="s">
        <v>1560</v>
      </c>
      <c r="O733" s="343">
        <v>45604</v>
      </c>
      <c r="P733" s="33" t="str">
        <f>HYPERLINK("https://my.zakupivli.pro/remote/dispatcher/state_purchase_view/54641995", "UA-2024-11-08-003305-a")</f>
        <v>UA-2024-11-08-003305-a</v>
      </c>
      <c r="Q733" s="342">
        <v>8.0710000000000004E-2</v>
      </c>
      <c r="R733" s="342">
        <v>1000</v>
      </c>
      <c r="S733" s="119">
        <v>80.709999999999994</v>
      </c>
      <c r="T733" s="343">
        <v>45604</v>
      </c>
      <c r="U733" s="342"/>
      <c r="V733" s="342" t="s">
        <v>59</v>
      </c>
    </row>
    <row r="734" spans="1:22" ht="62.4" x14ac:dyDescent="0.3">
      <c r="A734" s="342">
        <v>728</v>
      </c>
      <c r="B734" s="342" t="s">
        <v>21</v>
      </c>
      <c r="C734" s="44" t="s">
        <v>412</v>
      </c>
      <c r="D734" s="342"/>
      <c r="E734" s="342" t="s">
        <v>20</v>
      </c>
      <c r="F734" s="44" t="s">
        <v>1296</v>
      </c>
      <c r="G734" s="342" t="s">
        <v>185</v>
      </c>
      <c r="H734" s="342">
        <v>71.625</v>
      </c>
      <c r="I734" s="342">
        <v>1</v>
      </c>
      <c r="J734" s="342">
        <v>71.625</v>
      </c>
      <c r="K734" s="342">
        <v>71.625</v>
      </c>
      <c r="L734" s="342">
        <v>1</v>
      </c>
      <c r="M734" s="342">
        <v>71.625</v>
      </c>
      <c r="N734" s="6" t="s">
        <v>1561</v>
      </c>
      <c r="O734" s="343">
        <v>45604</v>
      </c>
      <c r="P734" s="33" t="str">
        <f>HYPERLINK("https://my.zakupivli.pro/remote/dispatcher/state_purchase_view/54640544", "UA-2024-11-08-002662-a")</f>
        <v>UA-2024-11-08-002662-a</v>
      </c>
      <c r="Q734" s="342">
        <v>71.625</v>
      </c>
      <c r="R734" s="342">
        <v>1</v>
      </c>
      <c r="S734" s="342">
        <v>71.625</v>
      </c>
      <c r="T734" s="343">
        <v>45604</v>
      </c>
      <c r="U734" s="342"/>
      <c r="V734" s="342" t="s">
        <v>59</v>
      </c>
    </row>
    <row r="735" spans="1:22" ht="78" x14ac:dyDescent="0.3">
      <c r="A735" s="342">
        <v>729</v>
      </c>
      <c r="B735" s="342" t="s">
        <v>21</v>
      </c>
      <c r="C735" s="44" t="s">
        <v>405</v>
      </c>
      <c r="D735" s="397" t="s">
        <v>58</v>
      </c>
      <c r="E735" s="342" t="s">
        <v>75</v>
      </c>
      <c r="F735" s="44" t="s">
        <v>1559</v>
      </c>
      <c r="G735" s="342" t="s">
        <v>186</v>
      </c>
      <c r="H735" s="342"/>
      <c r="I735" s="342">
        <v>2</v>
      </c>
      <c r="J735" s="342">
        <v>433.33332999999999</v>
      </c>
      <c r="K735" s="342"/>
      <c r="L735" s="342">
        <v>2</v>
      </c>
      <c r="M735" s="342">
        <v>433.33332999999999</v>
      </c>
      <c r="N735" s="6" t="s">
        <v>1562</v>
      </c>
      <c r="O735" s="343">
        <v>45604</v>
      </c>
      <c r="P735" s="33" t="str">
        <f>HYPERLINK("https://my.zakupivli.pro/remote/dispatcher/state_purchase_view/54634822", "UA-2024-11-08-000190-a")</f>
        <v>UA-2024-11-08-000190-a</v>
      </c>
      <c r="Q735" s="342"/>
      <c r="R735" s="342">
        <v>2</v>
      </c>
      <c r="S735" s="342">
        <v>423.54</v>
      </c>
      <c r="T735" s="343">
        <v>45621</v>
      </c>
      <c r="U735" s="342"/>
      <c r="V735" s="342"/>
    </row>
    <row r="736" spans="1:22" ht="62.4" x14ac:dyDescent="0.3">
      <c r="A736" s="344">
        <v>730</v>
      </c>
      <c r="B736" s="344" t="s">
        <v>40</v>
      </c>
      <c r="C736" s="44" t="s">
        <v>884</v>
      </c>
      <c r="D736" s="344"/>
      <c r="E736" s="344" t="s">
        <v>20</v>
      </c>
      <c r="F736" s="64" t="s">
        <v>1563</v>
      </c>
      <c r="G736" s="344" t="s">
        <v>184</v>
      </c>
      <c r="H736" s="344">
        <v>1208.4389200000001</v>
      </c>
      <c r="I736" s="344">
        <v>1</v>
      </c>
      <c r="J736" s="344">
        <v>1208.4389200000001</v>
      </c>
      <c r="K736" s="344">
        <v>1208.4389200000001</v>
      </c>
      <c r="L736" s="344">
        <v>1</v>
      </c>
      <c r="M736" s="344">
        <v>1208.4389200000001</v>
      </c>
      <c r="N736" s="6" t="s">
        <v>1565</v>
      </c>
      <c r="O736" s="345">
        <v>45608</v>
      </c>
      <c r="P736" s="33" t="str">
        <f>HYPERLINK("https://my.zakupivli.pro/remote/dispatcher/state_purchase_view/54732542", "UA-2024-11-12-010433-a")</f>
        <v>UA-2024-11-12-010433-a</v>
      </c>
      <c r="Q736" s="344">
        <v>1208.4389200000001</v>
      </c>
      <c r="R736" s="344">
        <v>1</v>
      </c>
      <c r="S736" s="344">
        <v>1208.4389200000001</v>
      </c>
      <c r="T736" s="345">
        <v>45608</v>
      </c>
      <c r="U736" s="344"/>
      <c r="V736" s="344" t="s">
        <v>59</v>
      </c>
    </row>
    <row r="737" spans="1:22" ht="62.4" x14ac:dyDescent="0.3">
      <c r="A737" s="344">
        <v>731</v>
      </c>
      <c r="B737" s="344" t="s">
        <v>40</v>
      </c>
      <c r="C737" s="44" t="s">
        <v>884</v>
      </c>
      <c r="D737" s="344"/>
      <c r="E737" s="344" t="s">
        <v>20</v>
      </c>
      <c r="F737" s="64" t="s">
        <v>1564</v>
      </c>
      <c r="G737" s="344" t="s">
        <v>184</v>
      </c>
      <c r="H737" s="344">
        <v>473.19024999999999</v>
      </c>
      <c r="I737" s="344">
        <v>1</v>
      </c>
      <c r="J737" s="344">
        <v>473.19024999999999</v>
      </c>
      <c r="K737" s="344">
        <v>473.19024999999999</v>
      </c>
      <c r="L737" s="344">
        <v>1</v>
      </c>
      <c r="M737" s="344">
        <v>473.19024999999999</v>
      </c>
      <c r="N737" s="6" t="s">
        <v>1566</v>
      </c>
      <c r="O737" s="345">
        <v>45608</v>
      </c>
      <c r="P737" s="33" t="str">
        <f>HYPERLINK("https://my.zakupivli.pro/remote/dispatcher/state_purchase_view/54732316", "UA-2024-11-12-010311-a")</f>
        <v>UA-2024-11-12-010311-a</v>
      </c>
      <c r="Q737" s="344">
        <v>473.19024999999999</v>
      </c>
      <c r="R737" s="344">
        <v>1</v>
      </c>
      <c r="S737" s="344">
        <v>473.19024999999999</v>
      </c>
      <c r="T737" s="345">
        <v>45608</v>
      </c>
      <c r="U737" s="344"/>
      <c r="V737" s="344" t="s">
        <v>59</v>
      </c>
    </row>
    <row r="738" spans="1:22" ht="62.4" x14ac:dyDescent="0.3">
      <c r="A738" s="344">
        <v>732</v>
      </c>
      <c r="B738" s="346" t="s">
        <v>40</v>
      </c>
      <c r="C738" s="44" t="s">
        <v>884</v>
      </c>
      <c r="D738" s="344"/>
      <c r="E738" s="346" t="s">
        <v>20</v>
      </c>
      <c r="F738" s="44" t="s">
        <v>1567</v>
      </c>
      <c r="G738" s="346" t="s">
        <v>184</v>
      </c>
      <c r="H738" s="344">
        <v>123.59764</v>
      </c>
      <c r="I738" s="344">
        <v>1</v>
      </c>
      <c r="J738" s="346">
        <v>123.59764</v>
      </c>
      <c r="K738" s="346">
        <v>123.59764</v>
      </c>
      <c r="L738" s="346">
        <v>1</v>
      </c>
      <c r="M738" s="346">
        <v>123.59764</v>
      </c>
      <c r="N738" s="6" t="s">
        <v>1580</v>
      </c>
      <c r="O738" s="345">
        <v>45610</v>
      </c>
      <c r="P738" s="33" t="str">
        <f>HYPERLINK("https://my.zakupivli.pro/remote/dispatcher/state_purchase_view/54822874", "UA-2024-11-14-015224-a")</f>
        <v>UA-2024-11-14-015224-a</v>
      </c>
      <c r="Q738" s="346">
        <v>123.59764</v>
      </c>
      <c r="R738" s="346">
        <v>1</v>
      </c>
      <c r="S738" s="346">
        <v>123.59764</v>
      </c>
      <c r="T738" s="347">
        <v>45610</v>
      </c>
      <c r="U738" s="344"/>
      <c r="V738" s="346" t="s">
        <v>59</v>
      </c>
    </row>
    <row r="739" spans="1:22" ht="62.4" x14ac:dyDescent="0.3">
      <c r="A739" s="344">
        <v>733</v>
      </c>
      <c r="B739" s="346" t="s">
        <v>40</v>
      </c>
      <c r="C739" s="44" t="s">
        <v>884</v>
      </c>
      <c r="D739" s="344"/>
      <c r="E739" s="346" t="s">
        <v>20</v>
      </c>
      <c r="F739" s="44" t="s">
        <v>1568</v>
      </c>
      <c r="G739" s="346" t="s">
        <v>184</v>
      </c>
      <c r="H739" s="344">
        <v>295.39073999999999</v>
      </c>
      <c r="I739" s="344">
        <v>1</v>
      </c>
      <c r="J739" s="346">
        <v>295.39073999999999</v>
      </c>
      <c r="K739" s="346">
        <v>295.39073999999999</v>
      </c>
      <c r="L739" s="346">
        <v>1</v>
      </c>
      <c r="M739" s="346">
        <v>295.39073999999999</v>
      </c>
      <c r="N739" s="6" t="s">
        <v>1581</v>
      </c>
      <c r="O739" s="347">
        <v>45610</v>
      </c>
      <c r="P739" s="33" t="str">
        <f>HYPERLINK("https://my.zakupivli.pro/remote/dispatcher/state_purchase_view/54822010", "UA-2024-11-14-014888-a")</f>
        <v>UA-2024-11-14-014888-a</v>
      </c>
      <c r="Q739" s="346">
        <v>295.39073999999999</v>
      </c>
      <c r="R739" s="346">
        <v>1</v>
      </c>
      <c r="S739" s="346">
        <v>295.39073999999999</v>
      </c>
      <c r="T739" s="347">
        <v>45610</v>
      </c>
      <c r="U739" s="344"/>
      <c r="V739" s="346" t="s">
        <v>59</v>
      </c>
    </row>
    <row r="740" spans="1:22" ht="62.4" x14ac:dyDescent="0.3">
      <c r="A740" s="344">
        <v>734</v>
      </c>
      <c r="B740" s="346" t="s">
        <v>40</v>
      </c>
      <c r="C740" s="44" t="s">
        <v>884</v>
      </c>
      <c r="D740" s="344"/>
      <c r="E740" s="346" t="s">
        <v>20</v>
      </c>
      <c r="F740" s="44" t="s">
        <v>1569</v>
      </c>
      <c r="G740" s="346" t="s">
        <v>184</v>
      </c>
      <c r="H740" s="344">
        <v>288.64389999999997</v>
      </c>
      <c r="I740" s="344">
        <v>1</v>
      </c>
      <c r="J740" s="346">
        <v>288.64389999999997</v>
      </c>
      <c r="K740" s="346">
        <v>288.64389999999997</v>
      </c>
      <c r="L740" s="346">
        <v>1</v>
      </c>
      <c r="M740" s="346">
        <v>288.64389999999997</v>
      </c>
      <c r="N740" s="6" t="s">
        <v>1582</v>
      </c>
      <c r="O740" s="347">
        <v>45610</v>
      </c>
      <c r="P740" s="33" t="str">
        <f>HYPERLINK("https://my.zakupivli.pro/remote/dispatcher/state_purchase_view/54821149", "UA-2024-11-14-014524-a")</f>
        <v>UA-2024-11-14-014524-a</v>
      </c>
      <c r="Q740" s="346">
        <v>288.64389999999997</v>
      </c>
      <c r="R740" s="346">
        <v>1</v>
      </c>
      <c r="S740" s="346">
        <v>288.64389999999997</v>
      </c>
      <c r="T740" s="347">
        <v>45610</v>
      </c>
      <c r="U740" s="344"/>
      <c r="V740" s="346" t="s">
        <v>59</v>
      </c>
    </row>
    <row r="741" spans="1:22" ht="78" x14ac:dyDescent="0.3">
      <c r="A741" s="344">
        <v>735</v>
      </c>
      <c r="B741" s="346" t="s">
        <v>40</v>
      </c>
      <c r="C741" s="44" t="s">
        <v>884</v>
      </c>
      <c r="D741" s="344"/>
      <c r="E741" s="346" t="s">
        <v>20</v>
      </c>
      <c r="F741" s="44" t="s">
        <v>1570</v>
      </c>
      <c r="G741" s="346" t="s">
        <v>184</v>
      </c>
      <c r="H741" s="344">
        <v>278.11198999999999</v>
      </c>
      <c r="I741" s="344">
        <v>1</v>
      </c>
      <c r="J741" s="346">
        <v>278.11198999999999</v>
      </c>
      <c r="K741" s="346">
        <v>278.11198999999999</v>
      </c>
      <c r="L741" s="346">
        <v>1</v>
      </c>
      <c r="M741" s="346">
        <v>278.11198999999999</v>
      </c>
      <c r="N741" s="6" t="s">
        <v>1583</v>
      </c>
      <c r="O741" s="347">
        <v>45610</v>
      </c>
      <c r="P741" s="33" t="str">
        <f>HYPERLINK("https://my.zakupivli.pro/remote/dispatcher/state_purchase_view/54820976", "UA-2024-11-14-014426-a")</f>
        <v>UA-2024-11-14-014426-a</v>
      </c>
      <c r="Q741" s="346">
        <v>278.11198999999999</v>
      </c>
      <c r="R741" s="346">
        <v>1</v>
      </c>
      <c r="S741" s="346">
        <v>278.11198999999999</v>
      </c>
      <c r="T741" s="347">
        <v>45610</v>
      </c>
      <c r="U741" s="344"/>
      <c r="V741" s="346" t="s">
        <v>59</v>
      </c>
    </row>
    <row r="742" spans="1:22" ht="78" x14ac:dyDescent="0.3">
      <c r="A742" s="344">
        <v>736</v>
      </c>
      <c r="B742" s="346" t="s">
        <v>40</v>
      </c>
      <c r="C742" s="44" t="s">
        <v>884</v>
      </c>
      <c r="D742" s="344"/>
      <c r="E742" s="346" t="s">
        <v>20</v>
      </c>
      <c r="F742" s="44" t="s">
        <v>1571</v>
      </c>
      <c r="G742" s="346" t="s">
        <v>184</v>
      </c>
      <c r="H742" s="344">
        <v>160.96020999999999</v>
      </c>
      <c r="I742" s="344">
        <v>1</v>
      </c>
      <c r="J742" s="346">
        <v>160.96020999999999</v>
      </c>
      <c r="K742" s="346">
        <v>160.96020999999999</v>
      </c>
      <c r="L742" s="346">
        <v>1</v>
      </c>
      <c r="M742" s="346">
        <v>160.96020999999999</v>
      </c>
      <c r="N742" s="6" t="s">
        <v>1584</v>
      </c>
      <c r="O742" s="347">
        <v>45610</v>
      </c>
      <c r="P742" s="33" t="str">
        <f>HYPERLINK("https://my.zakupivli.pro/remote/dispatcher/state_purchase_view/54820835", "UA-2024-11-14-014342-a")</f>
        <v>UA-2024-11-14-014342-a</v>
      </c>
      <c r="Q742" s="346">
        <v>160.96020999999999</v>
      </c>
      <c r="R742" s="346">
        <v>1</v>
      </c>
      <c r="S742" s="346">
        <v>160.96020999999999</v>
      </c>
      <c r="T742" s="347">
        <v>45610</v>
      </c>
      <c r="U742" s="344"/>
      <c r="V742" s="346" t="s">
        <v>59</v>
      </c>
    </row>
    <row r="743" spans="1:22" ht="62.4" x14ac:dyDescent="0.3">
      <c r="A743" s="344">
        <v>737</v>
      </c>
      <c r="B743" s="346" t="s">
        <v>40</v>
      </c>
      <c r="C743" s="44" t="s">
        <v>884</v>
      </c>
      <c r="D743" s="344"/>
      <c r="E743" s="346" t="s">
        <v>20</v>
      </c>
      <c r="F743" s="44" t="s">
        <v>1572</v>
      </c>
      <c r="G743" s="346" t="s">
        <v>184</v>
      </c>
      <c r="H743" s="344">
        <v>270.2063</v>
      </c>
      <c r="I743" s="344">
        <v>1</v>
      </c>
      <c r="J743" s="346">
        <v>270.2063</v>
      </c>
      <c r="K743" s="346">
        <v>270.2063</v>
      </c>
      <c r="L743" s="346">
        <v>1</v>
      </c>
      <c r="M743" s="346">
        <v>270.2063</v>
      </c>
      <c r="N743" s="6" t="s">
        <v>1585</v>
      </c>
      <c r="O743" s="347">
        <v>45610</v>
      </c>
      <c r="P743" s="33" t="str">
        <f>HYPERLINK("https://my.zakupivli.pro/remote/dispatcher/state_purchase_view/54820777", "UA-2024-11-14-014309-a")</f>
        <v>UA-2024-11-14-014309-a</v>
      </c>
      <c r="Q743" s="346">
        <v>270.2063</v>
      </c>
      <c r="R743" s="346">
        <v>1</v>
      </c>
      <c r="S743" s="346">
        <v>270.2063</v>
      </c>
      <c r="T743" s="347">
        <v>45610</v>
      </c>
      <c r="U743" s="344"/>
      <c r="V743" s="346" t="s">
        <v>59</v>
      </c>
    </row>
    <row r="744" spans="1:22" ht="78" x14ac:dyDescent="0.3">
      <c r="A744" s="344">
        <v>738</v>
      </c>
      <c r="B744" s="346" t="s">
        <v>40</v>
      </c>
      <c r="C744" s="44" t="s">
        <v>884</v>
      </c>
      <c r="D744" s="344"/>
      <c r="E744" s="346" t="s">
        <v>20</v>
      </c>
      <c r="F744" s="44" t="s">
        <v>1573</v>
      </c>
      <c r="G744" s="346" t="s">
        <v>184</v>
      </c>
      <c r="H744" s="344">
        <v>716.86090000000002</v>
      </c>
      <c r="I744" s="344">
        <v>1</v>
      </c>
      <c r="J744" s="346">
        <v>716.86090000000002</v>
      </c>
      <c r="K744" s="346">
        <v>716.86090000000002</v>
      </c>
      <c r="L744" s="346">
        <v>1</v>
      </c>
      <c r="M744" s="346">
        <v>716.86090000000002</v>
      </c>
      <c r="N744" s="6" t="s">
        <v>1586</v>
      </c>
      <c r="O744" s="347">
        <v>45610</v>
      </c>
      <c r="P744" s="33" t="str">
        <f>HYPERLINK("https://my.zakupivli.pro/remote/dispatcher/state_purchase_view/54820687", "UA-2024-11-14-014257-a")</f>
        <v>UA-2024-11-14-014257-a</v>
      </c>
      <c r="Q744" s="346">
        <v>716.86090000000002</v>
      </c>
      <c r="R744" s="346">
        <v>1</v>
      </c>
      <c r="S744" s="346">
        <v>716.86090000000002</v>
      </c>
      <c r="T744" s="347">
        <v>45610</v>
      </c>
      <c r="U744" s="344"/>
      <c r="V744" s="346" t="s">
        <v>59</v>
      </c>
    </row>
    <row r="745" spans="1:22" ht="62.4" x14ac:dyDescent="0.3">
      <c r="A745" s="344">
        <v>739</v>
      </c>
      <c r="B745" s="346" t="s">
        <v>40</v>
      </c>
      <c r="C745" s="44" t="s">
        <v>884</v>
      </c>
      <c r="D745" s="344"/>
      <c r="E745" s="346" t="s">
        <v>20</v>
      </c>
      <c r="F745" s="44" t="s">
        <v>1574</v>
      </c>
      <c r="G745" s="346" t="s">
        <v>184</v>
      </c>
      <c r="H745" s="344">
        <v>130.29897</v>
      </c>
      <c r="I745" s="344">
        <v>1</v>
      </c>
      <c r="J745" s="346">
        <v>130.29897</v>
      </c>
      <c r="K745" s="346">
        <v>130.29897</v>
      </c>
      <c r="L745" s="346">
        <v>1</v>
      </c>
      <c r="M745" s="346">
        <v>130.29897</v>
      </c>
      <c r="N745" s="6" t="s">
        <v>1587</v>
      </c>
      <c r="O745" s="347">
        <v>45610</v>
      </c>
      <c r="P745" s="33" t="str">
        <f>HYPERLINK("https://my.zakupivli.pro/remote/dispatcher/state_purchase_view/54820495", "UA-2024-11-14-014124-a")</f>
        <v>UA-2024-11-14-014124-a</v>
      </c>
      <c r="Q745" s="346">
        <v>130.29897</v>
      </c>
      <c r="R745" s="346">
        <v>1</v>
      </c>
      <c r="S745" s="346">
        <v>130.29897</v>
      </c>
      <c r="T745" s="347">
        <v>45610</v>
      </c>
      <c r="U745" s="344"/>
      <c r="V745" s="346" t="s">
        <v>59</v>
      </c>
    </row>
    <row r="746" spans="1:22" ht="62.4" x14ac:dyDescent="0.3">
      <c r="A746" s="344">
        <v>740</v>
      </c>
      <c r="B746" s="346" t="s">
        <v>40</v>
      </c>
      <c r="C746" s="44" t="s">
        <v>884</v>
      </c>
      <c r="D746" s="344"/>
      <c r="E746" s="346" t="s">
        <v>20</v>
      </c>
      <c r="F746" s="44" t="s">
        <v>1575</v>
      </c>
      <c r="G746" s="346" t="s">
        <v>184</v>
      </c>
      <c r="H746" s="344">
        <v>253.92179999999999</v>
      </c>
      <c r="I746" s="344">
        <v>1</v>
      </c>
      <c r="J746" s="346">
        <v>253.92179999999999</v>
      </c>
      <c r="K746" s="346">
        <v>253.92179999999999</v>
      </c>
      <c r="L746" s="346">
        <v>1</v>
      </c>
      <c r="M746" s="346">
        <v>253.92179999999999</v>
      </c>
      <c r="N746" s="6" t="s">
        <v>1588</v>
      </c>
      <c r="O746" s="347">
        <v>45610</v>
      </c>
      <c r="P746" s="33" t="str">
        <f>HYPERLINK("https://my.zakupivli.pro/remote/dispatcher/state_purchase_view/54820196", "UA-2024-11-14-014034-a")</f>
        <v>UA-2024-11-14-014034-a</v>
      </c>
      <c r="Q746" s="346">
        <v>253.92179999999999</v>
      </c>
      <c r="R746" s="346">
        <v>1</v>
      </c>
      <c r="S746" s="346">
        <v>253.92179999999999</v>
      </c>
      <c r="T746" s="347">
        <v>45610</v>
      </c>
      <c r="U746" s="344"/>
      <c r="V746" s="346" t="s">
        <v>59</v>
      </c>
    </row>
    <row r="747" spans="1:22" ht="62.4" x14ac:dyDescent="0.3">
      <c r="A747" s="344">
        <v>741</v>
      </c>
      <c r="B747" s="346" t="s">
        <v>40</v>
      </c>
      <c r="C747" s="44" t="s">
        <v>884</v>
      </c>
      <c r="D747" s="344"/>
      <c r="E747" s="346" t="s">
        <v>20</v>
      </c>
      <c r="F747" s="44" t="s">
        <v>1576</v>
      </c>
      <c r="G747" s="346" t="s">
        <v>184</v>
      </c>
      <c r="H747" s="344">
        <v>133.48004</v>
      </c>
      <c r="I747" s="344">
        <v>1</v>
      </c>
      <c r="J747" s="346">
        <v>133.48004</v>
      </c>
      <c r="K747" s="346">
        <v>133.48004</v>
      </c>
      <c r="L747" s="346">
        <v>1</v>
      </c>
      <c r="M747" s="346">
        <v>133.48004</v>
      </c>
      <c r="N747" s="6" t="s">
        <v>1589</v>
      </c>
      <c r="O747" s="347">
        <v>45610</v>
      </c>
      <c r="P747" s="33" t="str">
        <f>HYPERLINK("https://my.zakupivli.pro/remote/dispatcher/state_purchase_view/54820177", "UA-2024-11-14-014016-a")</f>
        <v>UA-2024-11-14-014016-a</v>
      </c>
      <c r="Q747" s="346">
        <v>133.48004</v>
      </c>
      <c r="R747" s="346">
        <v>1</v>
      </c>
      <c r="S747" s="346">
        <v>133.48004</v>
      </c>
      <c r="T747" s="347">
        <v>45610</v>
      </c>
      <c r="U747" s="344"/>
      <c r="V747" s="346" t="s">
        <v>59</v>
      </c>
    </row>
    <row r="748" spans="1:22" ht="62.4" x14ac:dyDescent="0.3">
      <c r="A748" s="344">
        <v>742</v>
      </c>
      <c r="B748" s="346" t="s">
        <v>40</v>
      </c>
      <c r="C748" s="44" t="s">
        <v>884</v>
      </c>
      <c r="D748" s="344"/>
      <c r="E748" s="346" t="s">
        <v>20</v>
      </c>
      <c r="F748" s="44" t="s">
        <v>1577</v>
      </c>
      <c r="G748" s="346" t="s">
        <v>184</v>
      </c>
      <c r="H748" s="344">
        <v>665.55016999999998</v>
      </c>
      <c r="I748" s="344">
        <v>1</v>
      </c>
      <c r="J748" s="346">
        <v>665.55016999999998</v>
      </c>
      <c r="K748" s="346">
        <v>665.55016999999998</v>
      </c>
      <c r="L748" s="346">
        <v>1</v>
      </c>
      <c r="M748" s="346">
        <v>665.55016999999998</v>
      </c>
      <c r="N748" s="6" t="s">
        <v>1590</v>
      </c>
      <c r="O748" s="347">
        <v>45610</v>
      </c>
      <c r="P748" s="33" t="str">
        <f>HYPERLINK("https://my.zakupivli.pro/remote/dispatcher/state_purchase_view/54819986", "UA-2024-11-14-013905-a")</f>
        <v>UA-2024-11-14-013905-a</v>
      </c>
      <c r="Q748" s="346">
        <v>665.55016999999998</v>
      </c>
      <c r="R748" s="346">
        <v>1</v>
      </c>
      <c r="S748" s="346">
        <v>665.55016999999998</v>
      </c>
      <c r="T748" s="347">
        <v>45610</v>
      </c>
      <c r="U748" s="344"/>
      <c r="V748" s="346" t="s">
        <v>59</v>
      </c>
    </row>
    <row r="749" spans="1:22" ht="62.4" x14ac:dyDescent="0.3">
      <c r="A749" s="344">
        <v>743</v>
      </c>
      <c r="B749" s="346" t="s">
        <v>40</v>
      </c>
      <c r="C749" s="44" t="s">
        <v>73</v>
      </c>
      <c r="D749" s="344"/>
      <c r="E749" s="344" t="s">
        <v>75</v>
      </c>
      <c r="F749" s="44" t="s">
        <v>1578</v>
      </c>
      <c r="G749" s="346" t="s">
        <v>184</v>
      </c>
      <c r="H749" s="344">
        <v>99.433300000000003</v>
      </c>
      <c r="I749" s="344">
        <v>1</v>
      </c>
      <c r="J749" s="346">
        <v>99.433300000000003</v>
      </c>
      <c r="K749" s="346">
        <v>99.433300000000003</v>
      </c>
      <c r="L749" s="346">
        <v>1</v>
      </c>
      <c r="M749" s="346">
        <v>99.433300000000003</v>
      </c>
      <c r="N749" s="6" t="s">
        <v>1591</v>
      </c>
      <c r="O749" s="347">
        <v>45610</v>
      </c>
      <c r="P749" s="33" t="str">
        <f>HYPERLINK("https://my.zakupivli.pro/remote/dispatcher/state_purchase_view/54797048", "UA-2024-11-14-003634-a")</f>
        <v>UA-2024-11-14-003634-a</v>
      </c>
      <c r="Q749" s="346">
        <v>99.433300000000003</v>
      </c>
      <c r="R749" s="346">
        <v>1</v>
      </c>
      <c r="S749" s="346">
        <v>99.433300000000003</v>
      </c>
      <c r="T749" s="347">
        <v>45610</v>
      </c>
      <c r="U749" s="344"/>
      <c r="V749" s="346" t="s">
        <v>59</v>
      </c>
    </row>
    <row r="750" spans="1:22" ht="46.8" x14ac:dyDescent="0.3">
      <c r="A750" s="344">
        <v>744</v>
      </c>
      <c r="B750" s="344" t="s">
        <v>1150</v>
      </c>
      <c r="C750" s="44" t="s">
        <v>1322</v>
      </c>
      <c r="D750" s="397" t="s">
        <v>58</v>
      </c>
      <c r="E750" s="346" t="s">
        <v>75</v>
      </c>
      <c r="F750" s="44" t="s">
        <v>1579</v>
      </c>
      <c r="G750" s="344" t="s">
        <v>1149</v>
      </c>
      <c r="H750" s="344">
        <v>930.62915999999996</v>
      </c>
      <c r="I750" s="344">
        <v>1</v>
      </c>
      <c r="J750" s="346">
        <v>930.62915999999996</v>
      </c>
      <c r="K750" s="346">
        <v>930.62915999999996</v>
      </c>
      <c r="L750" s="346">
        <v>1</v>
      </c>
      <c r="M750" s="346">
        <v>930.62915999999996</v>
      </c>
      <c r="N750" s="6" t="s">
        <v>1592</v>
      </c>
      <c r="O750" s="347">
        <v>45610</v>
      </c>
      <c r="P750" s="33" t="str">
        <f>HYPERLINK("https://my.zakupivli.pro/remote/dispatcher/state_purchase_view/54789788", "UA-2024-11-14-000435-a")</f>
        <v>UA-2024-11-14-000435-a</v>
      </c>
      <c r="Q750" s="344">
        <v>930.29884000000004</v>
      </c>
      <c r="R750" s="344">
        <v>1</v>
      </c>
      <c r="S750" s="360">
        <v>930.29884000000004</v>
      </c>
      <c r="T750" s="345">
        <v>45624</v>
      </c>
      <c r="U750" s="344"/>
      <c r="V750" s="344"/>
    </row>
    <row r="751" spans="1:22" ht="78" x14ac:dyDescent="0.3">
      <c r="A751" s="344">
        <v>745</v>
      </c>
      <c r="B751" s="348" t="s">
        <v>40</v>
      </c>
      <c r="C751" s="44" t="s">
        <v>884</v>
      </c>
      <c r="D751" s="344"/>
      <c r="E751" s="348" t="s">
        <v>20</v>
      </c>
      <c r="F751" s="44" t="s">
        <v>1593</v>
      </c>
      <c r="G751" s="348" t="s">
        <v>184</v>
      </c>
      <c r="H751" s="344">
        <v>479.91138999999998</v>
      </c>
      <c r="I751" s="344">
        <v>1</v>
      </c>
      <c r="J751" s="348">
        <v>479.91138999999998</v>
      </c>
      <c r="K751" s="348">
        <v>479.91138999999998</v>
      </c>
      <c r="L751" s="348">
        <v>1</v>
      </c>
      <c r="M751" s="348">
        <v>479.91138999999998</v>
      </c>
      <c r="N751" s="6" t="s">
        <v>1598</v>
      </c>
      <c r="O751" s="345">
        <v>45611</v>
      </c>
      <c r="P751" s="33" t="str">
        <f>HYPERLINK("https://my.zakupivli.pro/remote/dispatcher/state_purchase_view/54856895", "UA-2024-11-15-012568-a")</f>
        <v>UA-2024-11-15-012568-a</v>
      </c>
      <c r="Q751" s="348">
        <v>479.91138999999998</v>
      </c>
      <c r="R751" s="348">
        <v>1</v>
      </c>
      <c r="S751" s="348">
        <v>479.91138999999998</v>
      </c>
      <c r="T751" s="349">
        <v>45611</v>
      </c>
      <c r="U751" s="344"/>
      <c r="V751" s="348" t="s">
        <v>59</v>
      </c>
    </row>
    <row r="752" spans="1:22" ht="62.4" x14ac:dyDescent="0.3">
      <c r="A752" s="344">
        <v>746</v>
      </c>
      <c r="B752" s="348" t="s">
        <v>40</v>
      </c>
      <c r="C752" s="44" t="s">
        <v>884</v>
      </c>
      <c r="D752" s="344"/>
      <c r="E752" s="348" t="s">
        <v>20</v>
      </c>
      <c r="F752" s="44" t="s">
        <v>1594</v>
      </c>
      <c r="G752" s="348" t="s">
        <v>184</v>
      </c>
      <c r="H752" s="344">
        <v>293.29867999999999</v>
      </c>
      <c r="I752" s="344">
        <v>1</v>
      </c>
      <c r="J752" s="348">
        <v>293.29867999999999</v>
      </c>
      <c r="K752" s="348">
        <v>293.29867999999999</v>
      </c>
      <c r="L752" s="348">
        <v>1</v>
      </c>
      <c r="M752" s="348">
        <v>293.29867999999999</v>
      </c>
      <c r="N752" s="6" t="s">
        <v>1599</v>
      </c>
      <c r="O752" s="349">
        <v>45611</v>
      </c>
      <c r="P752" s="33" t="str">
        <f>HYPERLINK("https://my.zakupivli.pro/remote/dispatcher/state_purchase_view/54856641", "UA-2024-11-15-012380-a")</f>
        <v>UA-2024-11-15-012380-a</v>
      </c>
      <c r="Q752" s="348">
        <v>293.29867999999999</v>
      </c>
      <c r="R752" s="348">
        <v>1</v>
      </c>
      <c r="S752" s="348">
        <v>293.29867999999999</v>
      </c>
      <c r="T752" s="349">
        <v>45611</v>
      </c>
      <c r="U752" s="344"/>
      <c r="V752" s="348" t="s">
        <v>59</v>
      </c>
    </row>
    <row r="753" spans="1:22" ht="78" x14ac:dyDescent="0.3">
      <c r="A753" s="344">
        <v>747</v>
      </c>
      <c r="B753" s="348" t="s">
        <v>40</v>
      </c>
      <c r="C753" s="44" t="s">
        <v>884</v>
      </c>
      <c r="D753" s="344"/>
      <c r="E753" s="348" t="s">
        <v>20</v>
      </c>
      <c r="F753" s="44" t="s">
        <v>1595</v>
      </c>
      <c r="G753" s="348" t="s">
        <v>184</v>
      </c>
      <c r="H753" s="344">
        <v>466.92307</v>
      </c>
      <c r="I753" s="344">
        <v>1</v>
      </c>
      <c r="J753" s="348">
        <v>466.92307</v>
      </c>
      <c r="K753" s="348">
        <v>466.92307</v>
      </c>
      <c r="L753" s="348">
        <v>1</v>
      </c>
      <c r="M753" s="348">
        <v>466.92307</v>
      </c>
      <c r="N753" s="6" t="s">
        <v>1600</v>
      </c>
      <c r="O753" s="349">
        <v>45611</v>
      </c>
      <c r="P753" s="33" t="str">
        <f>HYPERLINK("https://my.zakupivli.pro/remote/dispatcher/state_purchase_view/54856228", "UA-2024-11-15-012171-a")</f>
        <v>UA-2024-11-15-012171-a</v>
      </c>
      <c r="Q753" s="348">
        <v>466.92307</v>
      </c>
      <c r="R753" s="348">
        <v>1</v>
      </c>
      <c r="S753" s="348">
        <v>466.92307</v>
      </c>
      <c r="T753" s="349">
        <v>45611</v>
      </c>
      <c r="U753" s="344"/>
      <c r="V753" s="348" t="s">
        <v>59</v>
      </c>
    </row>
    <row r="754" spans="1:22" ht="78" x14ac:dyDescent="0.3">
      <c r="A754" s="344">
        <v>748</v>
      </c>
      <c r="B754" s="348" t="s">
        <v>40</v>
      </c>
      <c r="C754" s="44" t="s">
        <v>41</v>
      </c>
      <c r="D754" s="344"/>
      <c r="E754" s="348" t="s">
        <v>20</v>
      </c>
      <c r="F754" s="44" t="s">
        <v>1596</v>
      </c>
      <c r="G754" s="344" t="s">
        <v>184</v>
      </c>
      <c r="H754" s="344">
        <v>637.67813000000001</v>
      </c>
      <c r="I754" s="344">
        <v>1</v>
      </c>
      <c r="J754" s="348">
        <v>637.67813000000001</v>
      </c>
      <c r="K754" s="348">
        <v>637.67813000000001</v>
      </c>
      <c r="L754" s="348">
        <v>1</v>
      </c>
      <c r="M754" s="348">
        <v>637.67813000000001</v>
      </c>
      <c r="N754" s="6" t="s">
        <v>1601</v>
      </c>
      <c r="O754" s="349">
        <v>45611</v>
      </c>
      <c r="P754" s="33" t="str">
        <f>HYPERLINK("https://my.zakupivli.pro/remote/dispatcher/state_purchase_view/54855962", "UA-2024-11-15-012017-a")</f>
        <v>UA-2024-11-15-012017-a</v>
      </c>
      <c r="Q754" s="348">
        <v>637.67813000000001</v>
      </c>
      <c r="R754" s="348">
        <v>1</v>
      </c>
      <c r="S754" s="348">
        <v>637.67813000000001</v>
      </c>
      <c r="T754" s="349">
        <v>45611</v>
      </c>
      <c r="U754" s="344"/>
      <c r="V754" s="348" t="s">
        <v>59</v>
      </c>
    </row>
    <row r="755" spans="1:22" ht="78" x14ac:dyDescent="0.3">
      <c r="A755" s="344">
        <v>749</v>
      </c>
      <c r="B755" s="344" t="s">
        <v>21</v>
      </c>
      <c r="C755" s="44" t="s">
        <v>36</v>
      </c>
      <c r="D755" s="397" t="s">
        <v>58</v>
      </c>
      <c r="E755" s="348" t="s">
        <v>75</v>
      </c>
      <c r="F755" s="44" t="s">
        <v>1597</v>
      </c>
      <c r="G755" s="344" t="s">
        <v>185</v>
      </c>
      <c r="H755" s="344"/>
      <c r="I755" s="344">
        <v>25</v>
      </c>
      <c r="J755" s="344">
        <v>2554.2750000000001</v>
      </c>
      <c r="K755" s="344"/>
      <c r="L755" s="348">
        <v>25</v>
      </c>
      <c r="M755" s="348">
        <v>2554.2750000000001</v>
      </c>
      <c r="N755" s="6" t="s">
        <v>1602</v>
      </c>
      <c r="O755" s="349">
        <v>45611</v>
      </c>
      <c r="P755" s="33" t="str">
        <f>HYPERLINK("https://my.zakupivli.pro/remote/dispatcher/state_purchase_view/54837075", "UA-2024-11-15-003479-a")</f>
        <v>UA-2024-11-15-003479-a</v>
      </c>
      <c r="Q755" s="344"/>
      <c r="R755" s="344">
        <v>25</v>
      </c>
      <c r="S755" s="344">
        <v>2554.2750000000001</v>
      </c>
      <c r="T755" s="345">
        <v>45631</v>
      </c>
      <c r="U755" s="344"/>
      <c r="V755" s="344"/>
    </row>
    <row r="756" spans="1:22" ht="62.4" x14ac:dyDescent="0.3">
      <c r="A756" s="344">
        <v>750</v>
      </c>
      <c r="B756" s="350" t="s">
        <v>21</v>
      </c>
      <c r="C756" s="44" t="s">
        <v>412</v>
      </c>
      <c r="D756" s="344"/>
      <c r="E756" s="350" t="s">
        <v>20</v>
      </c>
      <c r="F756" s="225" t="s">
        <v>1386</v>
      </c>
      <c r="G756" s="350" t="s">
        <v>185</v>
      </c>
      <c r="H756" s="119">
        <v>72</v>
      </c>
      <c r="I756" s="344">
        <v>1</v>
      </c>
      <c r="J756" s="119">
        <v>72</v>
      </c>
      <c r="K756" s="119">
        <v>72</v>
      </c>
      <c r="L756" s="350">
        <v>1</v>
      </c>
      <c r="M756" s="119">
        <v>72</v>
      </c>
      <c r="N756" s="6" t="s">
        <v>1603</v>
      </c>
      <c r="O756" s="345">
        <v>45616</v>
      </c>
      <c r="P756" s="33" t="str">
        <f>HYPERLINK("https://my.zakupivli.pro/remote/dispatcher/state_purchase_view/54954390", "UA-2024-11-20-001284-a")</f>
        <v>UA-2024-11-20-001284-a</v>
      </c>
      <c r="Q756" s="119">
        <v>72</v>
      </c>
      <c r="R756" s="350">
        <v>1</v>
      </c>
      <c r="S756" s="119">
        <v>72</v>
      </c>
      <c r="T756" s="351">
        <v>45616</v>
      </c>
      <c r="U756" s="344"/>
      <c r="V756" s="350" t="s">
        <v>59</v>
      </c>
    </row>
    <row r="757" spans="1:22" ht="62.4" x14ac:dyDescent="0.3">
      <c r="A757" s="353">
        <v>751</v>
      </c>
      <c r="B757" s="353" t="s">
        <v>21</v>
      </c>
      <c r="C757" s="44" t="s">
        <v>32</v>
      </c>
      <c r="D757" s="353"/>
      <c r="E757" s="353" t="s">
        <v>20</v>
      </c>
      <c r="F757" s="225" t="s">
        <v>1604</v>
      </c>
      <c r="G757" s="353" t="s">
        <v>186</v>
      </c>
      <c r="H757" s="353"/>
      <c r="I757" s="353">
        <v>4</v>
      </c>
      <c r="J757" s="353">
        <v>3867.4949999999999</v>
      </c>
      <c r="K757" s="353"/>
      <c r="L757" s="353">
        <v>4</v>
      </c>
      <c r="M757" s="353">
        <v>3867.4949999999999</v>
      </c>
      <c r="N757" s="6" t="s">
        <v>1605</v>
      </c>
      <c r="O757" s="352">
        <v>45617</v>
      </c>
      <c r="P757" s="33" t="str">
        <f>HYPERLINK("https://my.zakupivli.pro/remote/dispatcher/state_purchase_view/55001569", "UA-2024-11-21-004000-a")</f>
        <v>UA-2024-11-21-004000-a</v>
      </c>
      <c r="Q757" s="353"/>
      <c r="R757" s="353">
        <v>4</v>
      </c>
      <c r="S757" s="353">
        <v>3867.4949999999999</v>
      </c>
      <c r="T757" s="352">
        <v>45617</v>
      </c>
      <c r="U757" s="353"/>
      <c r="V757" s="353" t="s">
        <v>59</v>
      </c>
    </row>
    <row r="758" spans="1:22" ht="62.4" x14ac:dyDescent="0.3">
      <c r="A758" s="354">
        <v>752</v>
      </c>
      <c r="B758" s="354" t="s">
        <v>40</v>
      </c>
      <c r="C758" s="44" t="s">
        <v>884</v>
      </c>
      <c r="D758" s="354"/>
      <c r="E758" s="354" t="s">
        <v>20</v>
      </c>
      <c r="F758" s="44" t="s">
        <v>1606</v>
      </c>
      <c r="G758" s="354" t="s">
        <v>184</v>
      </c>
      <c r="H758" s="354">
        <v>225.98391000000001</v>
      </c>
      <c r="I758" s="354">
        <v>1</v>
      </c>
      <c r="J758" s="354">
        <v>225.98391000000001</v>
      </c>
      <c r="K758" s="354">
        <v>225.98391000000001</v>
      </c>
      <c r="L758" s="354">
        <v>1</v>
      </c>
      <c r="M758" s="354">
        <v>225.98391000000001</v>
      </c>
      <c r="N758" s="6" t="s">
        <v>1607</v>
      </c>
      <c r="O758" s="355">
        <v>45618</v>
      </c>
      <c r="P758" s="33" t="str">
        <f>HYPERLINK("https://my.zakupivli.pro/remote/dispatcher/state_purchase_view/55052216", "UA-2024-11-22-008839-a")</f>
        <v>UA-2024-11-22-008839-a</v>
      </c>
      <c r="Q758" s="354">
        <v>225.98391000000001</v>
      </c>
      <c r="R758" s="354">
        <v>1</v>
      </c>
      <c r="S758" s="354">
        <v>225.98391000000001</v>
      </c>
      <c r="T758" s="355">
        <v>45618</v>
      </c>
      <c r="U758" s="354"/>
      <c r="V758" s="354" t="s">
        <v>59</v>
      </c>
    </row>
    <row r="759" spans="1:22" ht="62.4" x14ac:dyDescent="0.3">
      <c r="A759" s="354">
        <v>753</v>
      </c>
      <c r="B759" s="356" t="s">
        <v>40</v>
      </c>
      <c r="C759" s="44" t="s">
        <v>884</v>
      </c>
      <c r="D759" s="354"/>
      <c r="E759" s="356" t="s">
        <v>20</v>
      </c>
      <c r="F759" s="44" t="s">
        <v>1608</v>
      </c>
      <c r="G759" s="354" t="s">
        <v>184</v>
      </c>
      <c r="H759" s="354">
        <v>214.72739999999999</v>
      </c>
      <c r="I759" s="354">
        <v>1</v>
      </c>
      <c r="J759" s="356">
        <v>214.72739999999999</v>
      </c>
      <c r="K759" s="356">
        <v>214.72739999999999</v>
      </c>
      <c r="L759" s="356">
        <v>1</v>
      </c>
      <c r="M759" s="356">
        <v>214.72739999999999</v>
      </c>
      <c r="N759" s="6" t="s">
        <v>1610</v>
      </c>
      <c r="O759" s="355">
        <v>45622</v>
      </c>
      <c r="P759" s="33" t="str">
        <f>HYPERLINK("https://my.zakupivli.pro/remote/dispatcher/state_purchase_view/55155829", "UA-2024-11-26-016347-a")</f>
        <v>UA-2024-11-26-016347-a</v>
      </c>
      <c r="Q759" s="356">
        <v>214.72739999999999</v>
      </c>
      <c r="R759" s="356">
        <v>1</v>
      </c>
      <c r="S759" s="356">
        <v>214.72739999999999</v>
      </c>
      <c r="T759" s="357">
        <v>45622</v>
      </c>
      <c r="U759" s="354"/>
      <c r="V759" s="356" t="s">
        <v>59</v>
      </c>
    </row>
    <row r="760" spans="1:22" ht="62.4" x14ac:dyDescent="0.3">
      <c r="A760" s="354">
        <v>754</v>
      </c>
      <c r="B760" s="354" t="s">
        <v>1150</v>
      </c>
      <c r="C760" s="44" t="s">
        <v>1466</v>
      </c>
      <c r="D760" s="354"/>
      <c r="E760" s="356" t="s">
        <v>75</v>
      </c>
      <c r="F760" s="44" t="s">
        <v>1609</v>
      </c>
      <c r="G760" s="354" t="s">
        <v>1149</v>
      </c>
      <c r="H760" s="354">
        <v>99.55</v>
      </c>
      <c r="I760" s="354">
        <v>1</v>
      </c>
      <c r="J760" s="356">
        <v>99.55</v>
      </c>
      <c r="K760" s="356">
        <v>99.55</v>
      </c>
      <c r="L760" s="356">
        <v>1</v>
      </c>
      <c r="M760" s="356">
        <v>99.55</v>
      </c>
      <c r="N760" s="6" t="s">
        <v>1611</v>
      </c>
      <c r="O760" s="357">
        <v>45622</v>
      </c>
      <c r="P760" s="33" t="str">
        <f>HYPERLINK("https://my.zakupivli.pro/remote/dispatcher/state_purchase_view/55139944", "UA-2024-11-26-009164-a")</f>
        <v>UA-2024-11-26-009164-a</v>
      </c>
      <c r="Q760" s="356">
        <v>99.55</v>
      </c>
      <c r="R760" s="356">
        <v>1</v>
      </c>
      <c r="S760" s="356">
        <v>99.55</v>
      </c>
      <c r="T760" s="357">
        <v>45622</v>
      </c>
      <c r="U760" s="354"/>
      <c r="V760" s="356" t="s">
        <v>59</v>
      </c>
    </row>
    <row r="761" spans="1:22" ht="62.4" x14ac:dyDescent="0.3">
      <c r="A761" s="354">
        <v>755</v>
      </c>
      <c r="B761" s="358" t="s">
        <v>21</v>
      </c>
      <c r="C761" s="44" t="s">
        <v>2001</v>
      </c>
      <c r="D761" s="354"/>
      <c r="E761" s="358" t="s">
        <v>20</v>
      </c>
      <c r="F761" s="44" t="s">
        <v>1612</v>
      </c>
      <c r="G761" s="354" t="s">
        <v>185</v>
      </c>
      <c r="H761" s="354"/>
      <c r="I761" s="354">
        <v>3</v>
      </c>
      <c r="J761" s="358">
        <v>291.66667000000001</v>
      </c>
      <c r="K761" s="354"/>
      <c r="L761" s="358">
        <v>3</v>
      </c>
      <c r="M761" s="358">
        <v>291.66667000000001</v>
      </c>
      <c r="N761" s="6" t="s">
        <v>1613</v>
      </c>
      <c r="O761" s="355">
        <v>45623</v>
      </c>
      <c r="P761" s="33" t="str">
        <f>HYPERLINK("https://my.zakupivli.pro/remote/dispatcher/state_purchase_view/55188936", "UA-2024-11-27-011735-a")</f>
        <v>UA-2024-11-27-011735-a</v>
      </c>
      <c r="Q761" s="354"/>
      <c r="R761" s="354">
        <v>3</v>
      </c>
      <c r="S761" s="354"/>
      <c r="T761" s="355"/>
      <c r="U761" s="354" t="s">
        <v>1615</v>
      </c>
      <c r="V761" s="358" t="s">
        <v>59</v>
      </c>
    </row>
    <row r="762" spans="1:22" ht="62.4" x14ac:dyDescent="0.3">
      <c r="A762" s="354">
        <v>756</v>
      </c>
      <c r="B762" s="358" t="s">
        <v>21</v>
      </c>
      <c r="C762" s="44" t="s">
        <v>2002</v>
      </c>
      <c r="D762" s="354"/>
      <c r="E762" s="358" t="s">
        <v>20</v>
      </c>
      <c r="F762" s="44" t="s">
        <v>1558</v>
      </c>
      <c r="G762" s="354" t="s">
        <v>1526</v>
      </c>
      <c r="H762" s="354">
        <v>8.1710000000000005E-2</v>
      </c>
      <c r="I762" s="354">
        <v>1000</v>
      </c>
      <c r="J762" s="354">
        <v>80.709999999999994</v>
      </c>
      <c r="K762" s="358">
        <v>8.1710000000000005E-2</v>
      </c>
      <c r="L762" s="358">
        <v>1000</v>
      </c>
      <c r="M762" s="358">
        <v>80.709999999999994</v>
      </c>
      <c r="N762" s="6" t="s">
        <v>1614</v>
      </c>
      <c r="O762" s="359">
        <v>45623</v>
      </c>
      <c r="P762" s="33" t="str">
        <f>HYPERLINK("https://my.zakupivli.pro/remote/dispatcher/state_purchase_view/55174014", "UA-2024-11-27-005230-a")</f>
        <v>UA-2024-11-27-005230-a</v>
      </c>
      <c r="Q762" s="358">
        <v>8.1710000000000005E-2</v>
      </c>
      <c r="R762" s="358">
        <v>1000</v>
      </c>
      <c r="S762" s="358">
        <v>80.709999999999994</v>
      </c>
      <c r="T762" s="359">
        <v>45623</v>
      </c>
      <c r="U762" s="354"/>
      <c r="V762" s="358" t="s">
        <v>59</v>
      </c>
    </row>
    <row r="763" spans="1:22" ht="62.4" x14ac:dyDescent="0.3">
      <c r="A763" s="354">
        <v>757</v>
      </c>
      <c r="B763" s="360" t="s">
        <v>40</v>
      </c>
      <c r="C763" s="44" t="s">
        <v>884</v>
      </c>
      <c r="D763" s="354"/>
      <c r="E763" s="360" t="s">
        <v>20</v>
      </c>
      <c r="F763" s="44" t="s">
        <v>2003</v>
      </c>
      <c r="G763" s="354" t="s">
        <v>184</v>
      </c>
      <c r="H763" s="354">
        <v>173.92330999999999</v>
      </c>
      <c r="I763" s="354">
        <v>1</v>
      </c>
      <c r="J763" s="360">
        <v>173.92330999999999</v>
      </c>
      <c r="K763" s="360">
        <v>173.92330999999999</v>
      </c>
      <c r="L763" s="360">
        <v>1</v>
      </c>
      <c r="M763" s="360">
        <v>173.92330999999999</v>
      </c>
      <c r="N763" s="6" t="s">
        <v>1617</v>
      </c>
      <c r="O763" s="361">
        <v>45632</v>
      </c>
      <c r="P763" s="33" t="str">
        <f>HYPERLINK("https://my.zakupivli.pro/remote/dispatcher/state_purchase_view/55499913", "UA-2024-12-06-014938-a")</f>
        <v>UA-2024-12-06-014938-a</v>
      </c>
      <c r="Q763" s="360">
        <v>173.92330999999999</v>
      </c>
      <c r="R763" s="360">
        <v>1</v>
      </c>
      <c r="S763" s="360">
        <v>173.92330999999999</v>
      </c>
      <c r="T763" s="361">
        <v>45632</v>
      </c>
      <c r="U763" s="354"/>
      <c r="V763" s="360" t="s">
        <v>59</v>
      </c>
    </row>
    <row r="764" spans="1:22" ht="62.4" x14ac:dyDescent="0.3">
      <c r="A764" s="354">
        <v>758</v>
      </c>
      <c r="B764" s="360" t="s">
        <v>40</v>
      </c>
      <c r="C764" s="44" t="s">
        <v>1991</v>
      </c>
      <c r="D764" s="354"/>
      <c r="E764" s="360" t="s">
        <v>20</v>
      </c>
      <c r="F764" s="44" t="s">
        <v>1616</v>
      </c>
      <c r="G764" s="354" t="s">
        <v>184</v>
      </c>
      <c r="H764" s="354">
        <v>386.46974</v>
      </c>
      <c r="I764" s="354">
        <v>1</v>
      </c>
      <c r="J764" s="360">
        <v>386.46974</v>
      </c>
      <c r="K764" s="360">
        <v>386.46974</v>
      </c>
      <c r="L764" s="360">
        <v>1</v>
      </c>
      <c r="M764" s="360">
        <v>386.46974</v>
      </c>
      <c r="N764" s="6" t="s">
        <v>1618</v>
      </c>
      <c r="O764" s="361">
        <v>45632</v>
      </c>
      <c r="P764" s="33" t="str">
        <f>HYPERLINK("https://my.zakupivli.pro/remote/dispatcher/state_purchase_view/55499643", "UA-2024-12-06-014805-a")</f>
        <v>UA-2024-12-06-014805-a</v>
      </c>
      <c r="Q764" s="360">
        <v>386.46974</v>
      </c>
      <c r="R764" s="360">
        <v>1</v>
      </c>
      <c r="S764" s="360">
        <v>386.46974</v>
      </c>
      <c r="T764" s="361">
        <v>45632</v>
      </c>
      <c r="U764" s="354"/>
      <c r="V764" s="360" t="s">
        <v>59</v>
      </c>
    </row>
    <row r="765" spans="1:22" ht="78" x14ac:dyDescent="0.3">
      <c r="A765" s="354">
        <v>759</v>
      </c>
      <c r="B765" s="354" t="s">
        <v>21</v>
      </c>
      <c r="C765" s="44" t="s">
        <v>405</v>
      </c>
      <c r="D765" s="397" t="s">
        <v>58</v>
      </c>
      <c r="E765" s="354" t="s">
        <v>75</v>
      </c>
      <c r="F765" s="44" t="s">
        <v>2004</v>
      </c>
      <c r="G765" s="354" t="s">
        <v>186</v>
      </c>
      <c r="H765" s="354"/>
      <c r="I765" s="354">
        <v>2</v>
      </c>
      <c r="J765" s="354">
        <v>2306.9666659999998</v>
      </c>
      <c r="K765" s="354"/>
      <c r="L765" s="360">
        <v>2</v>
      </c>
      <c r="M765" s="360">
        <v>2306.9666659999998</v>
      </c>
      <c r="N765" s="6" t="s">
        <v>1619</v>
      </c>
      <c r="O765" s="361">
        <v>45632</v>
      </c>
      <c r="P765" s="33" t="str">
        <f>HYPERLINK("https://my.zakupivli.pro/remote/dispatcher/state_purchase_view/55498113", "UA-2024-12-06-014140-a")</f>
        <v>UA-2024-12-06-014140-a</v>
      </c>
      <c r="Q765" s="354"/>
      <c r="R765" s="354">
        <v>2</v>
      </c>
      <c r="S765" s="354">
        <v>2214.6880000000001</v>
      </c>
      <c r="T765" s="355">
        <v>45651</v>
      </c>
      <c r="U765" s="354"/>
      <c r="V765" s="360"/>
    </row>
    <row r="766" spans="1:22" ht="62.4" x14ac:dyDescent="0.3">
      <c r="A766" s="354">
        <v>760</v>
      </c>
      <c r="B766" s="360" t="s">
        <v>40</v>
      </c>
      <c r="C766" s="44" t="s">
        <v>884</v>
      </c>
      <c r="D766" s="354"/>
      <c r="E766" s="360" t="s">
        <v>20</v>
      </c>
      <c r="F766" s="44" t="s">
        <v>2005</v>
      </c>
      <c r="G766" s="354" t="s">
        <v>184</v>
      </c>
      <c r="H766" s="354">
        <v>209.59318999999999</v>
      </c>
      <c r="I766" s="354">
        <v>1</v>
      </c>
      <c r="J766" s="360">
        <v>209.59318999999999</v>
      </c>
      <c r="K766" s="360">
        <v>209.59318999999999</v>
      </c>
      <c r="L766" s="360">
        <v>1</v>
      </c>
      <c r="M766" s="360">
        <v>209.59318999999999</v>
      </c>
      <c r="N766" s="6" t="s">
        <v>1620</v>
      </c>
      <c r="O766" s="361">
        <v>45632</v>
      </c>
      <c r="P766" s="33" t="str">
        <f>HYPERLINK("https://my.zakupivli.pro/remote/dispatcher/state_purchase_view/55493584", "UA-2024-12-06-012047-a")</f>
        <v>UA-2024-12-06-012047-a</v>
      </c>
      <c r="Q766" s="360">
        <v>209.59318999999999</v>
      </c>
      <c r="R766" s="360">
        <v>1</v>
      </c>
      <c r="S766" s="360">
        <v>209.59318999999999</v>
      </c>
      <c r="T766" s="361">
        <v>45632</v>
      </c>
      <c r="U766" s="354"/>
      <c r="V766" s="360" t="s">
        <v>59</v>
      </c>
    </row>
    <row r="767" spans="1:22" ht="62.4" x14ac:dyDescent="0.3">
      <c r="A767" s="354">
        <v>761</v>
      </c>
      <c r="B767" s="354" t="s">
        <v>40</v>
      </c>
      <c r="C767" s="44" t="s">
        <v>884</v>
      </c>
      <c r="D767" s="354"/>
      <c r="E767" s="360" t="s">
        <v>20</v>
      </c>
      <c r="F767" s="44" t="s">
        <v>2006</v>
      </c>
      <c r="G767" s="354" t="s">
        <v>184</v>
      </c>
      <c r="H767" s="354">
        <v>281.99993999999998</v>
      </c>
      <c r="I767" s="354">
        <v>1</v>
      </c>
      <c r="J767" s="360">
        <v>281.99993999999998</v>
      </c>
      <c r="K767" s="360">
        <v>281.99993999999998</v>
      </c>
      <c r="L767" s="360">
        <v>1</v>
      </c>
      <c r="M767" s="360">
        <v>281.99993999999998</v>
      </c>
      <c r="N767" s="6" t="s">
        <v>1623</v>
      </c>
      <c r="O767" s="355">
        <v>45632</v>
      </c>
      <c r="P767" s="33" t="str">
        <f>HYPERLINK("https://my.zakupivli.pro/remote/dispatcher/state_purchase_view/55492800", "UA-2024-12-06-011782-a")</f>
        <v>UA-2024-12-06-011782-a</v>
      </c>
      <c r="Q767" s="360">
        <v>281.99993999999998</v>
      </c>
      <c r="R767" s="360">
        <v>1</v>
      </c>
      <c r="S767" s="360">
        <v>281.99993999999998</v>
      </c>
      <c r="T767" s="361">
        <v>45632</v>
      </c>
      <c r="U767" s="354"/>
      <c r="V767" s="360" t="s">
        <v>59</v>
      </c>
    </row>
    <row r="768" spans="1:22" ht="93.6" x14ac:dyDescent="0.3">
      <c r="A768" s="354">
        <v>762</v>
      </c>
      <c r="B768" s="354" t="s">
        <v>21</v>
      </c>
      <c r="C768" s="44" t="s">
        <v>2007</v>
      </c>
      <c r="D768" s="397" t="s">
        <v>58</v>
      </c>
      <c r="E768" s="365" t="s">
        <v>75</v>
      </c>
      <c r="F768" s="44" t="s">
        <v>1559</v>
      </c>
      <c r="G768" s="354" t="s">
        <v>186</v>
      </c>
      <c r="H768" s="119"/>
      <c r="I768" s="354">
        <v>2</v>
      </c>
      <c r="J768" s="119">
        <v>772</v>
      </c>
      <c r="K768" s="354"/>
      <c r="L768" s="360">
        <v>2</v>
      </c>
      <c r="M768" s="119">
        <v>772</v>
      </c>
      <c r="N768" s="6" t="s">
        <v>1624</v>
      </c>
      <c r="O768" s="355">
        <v>45631</v>
      </c>
      <c r="P768" s="33" t="str">
        <f>HYPERLINK("https://my.zakupivli.pro/remote/dispatcher/state_purchase_view/55454423", "UA-2024-12-05-016124-a")</f>
        <v>UA-2024-12-05-016124-a</v>
      </c>
      <c r="Q768" s="354"/>
      <c r="R768" s="354"/>
      <c r="S768" s="354"/>
      <c r="T768" s="355"/>
      <c r="U768" s="354" t="s">
        <v>648</v>
      </c>
      <c r="V768" s="354"/>
    </row>
    <row r="769" spans="1:22" ht="62.4" x14ac:dyDescent="0.3">
      <c r="A769" s="354">
        <v>763</v>
      </c>
      <c r="B769" s="354" t="s">
        <v>21</v>
      </c>
      <c r="C769" s="44" t="s">
        <v>2001</v>
      </c>
      <c r="D769" s="397" t="s">
        <v>58</v>
      </c>
      <c r="E769" s="365" t="s">
        <v>20</v>
      </c>
      <c r="F769" s="44" t="s">
        <v>1612</v>
      </c>
      <c r="G769" s="354" t="s">
        <v>185</v>
      </c>
      <c r="H769" s="354"/>
      <c r="I769" s="354">
        <v>3</v>
      </c>
      <c r="J769" s="354">
        <v>291.666</v>
      </c>
      <c r="K769" s="354"/>
      <c r="L769" s="360">
        <v>3</v>
      </c>
      <c r="M769" s="360">
        <v>291.666</v>
      </c>
      <c r="N769" s="6" t="s">
        <v>1625</v>
      </c>
      <c r="O769" s="355">
        <v>45631</v>
      </c>
      <c r="P769" s="33" t="str">
        <f>HYPERLINK("https://my.zakupivli.pro/remote/dispatcher/state_purchase_view/55452603", "UA-2024-12-05-015239-a")</f>
        <v>UA-2024-12-05-015239-a</v>
      </c>
      <c r="Q769" s="354"/>
      <c r="R769" s="354">
        <v>3</v>
      </c>
      <c r="S769" s="119">
        <v>290</v>
      </c>
      <c r="T769" s="355">
        <v>45651</v>
      </c>
      <c r="U769" s="354"/>
      <c r="V769" s="354"/>
    </row>
    <row r="770" spans="1:22" ht="62.4" x14ac:dyDescent="0.3">
      <c r="A770" s="354">
        <v>764</v>
      </c>
      <c r="B770" s="354" t="s">
        <v>40</v>
      </c>
      <c r="C770" s="44" t="s">
        <v>2008</v>
      </c>
      <c r="D770" s="354"/>
      <c r="E770" s="365" t="s">
        <v>75</v>
      </c>
      <c r="F770" s="44" t="s">
        <v>1621</v>
      </c>
      <c r="G770" s="354" t="s">
        <v>184</v>
      </c>
      <c r="H770" s="354">
        <v>316.13565999999997</v>
      </c>
      <c r="I770" s="354">
        <v>1</v>
      </c>
      <c r="J770" s="360">
        <v>316.13565999999997</v>
      </c>
      <c r="K770" s="360">
        <v>316.13565999999997</v>
      </c>
      <c r="L770" s="360">
        <v>1</v>
      </c>
      <c r="M770" s="360">
        <v>316.13565999999997</v>
      </c>
      <c r="N770" s="6" t="s">
        <v>1626</v>
      </c>
      <c r="O770" s="355">
        <v>45629</v>
      </c>
      <c r="P770" s="33" t="str">
        <f>HYPERLINK("https://my.zakupivli.pro/remote/dispatcher/state_purchase_view/55397586", "UA-2024-12-04-012135-a")</f>
        <v>UA-2024-12-04-012135-a</v>
      </c>
      <c r="Q770" s="360">
        <v>316.13565999999997</v>
      </c>
      <c r="R770" s="360">
        <v>1</v>
      </c>
      <c r="S770" s="360">
        <v>316.13565999999997</v>
      </c>
      <c r="T770" s="361">
        <v>45629</v>
      </c>
      <c r="U770" s="354"/>
      <c r="V770" s="360" t="s">
        <v>59</v>
      </c>
    </row>
    <row r="771" spans="1:22" ht="93.6" x14ac:dyDescent="0.3">
      <c r="A771" s="354">
        <v>765</v>
      </c>
      <c r="B771" s="354" t="s">
        <v>21</v>
      </c>
      <c r="C771" s="44" t="s">
        <v>1622</v>
      </c>
      <c r="D771" s="397" t="s">
        <v>58</v>
      </c>
      <c r="E771" s="365" t="s">
        <v>75</v>
      </c>
      <c r="F771" s="44" t="s">
        <v>2009</v>
      </c>
      <c r="G771" s="354" t="s">
        <v>186</v>
      </c>
      <c r="I771" s="354">
        <v>2</v>
      </c>
      <c r="J771" s="119">
        <v>5837.75</v>
      </c>
      <c r="K771" s="354"/>
      <c r="L771" s="360">
        <v>2</v>
      </c>
      <c r="M771" s="119">
        <v>5837.75</v>
      </c>
      <c r="N771" s="6" t="s">
        <v>1627</v>
      </c>
      <c r="O771" s="361">
        <v>45629</v>
      </c>
      <c r="P771" s="33" t="str">
        <f>HYPERLINK("https://my.zakupivli.pro/remote/dispatcher/state_purchase_view/55352960", "UA-2024-12-03-012447-a")</f>
        <v>UA-2024-12-03-012447-a</v>
      </c>
      <c r="Q771" s="354"/>
      <c r="R771" s="354"/>
      <c r="S771" s="354"/>
      <c r="T771" s="355"/>
      <c r="U771" s="354" t="s">
        <v>648</v>
      </c>
      <c r="V771" s="354"/>
    </row>
    <row r="772" spans="1:22" ht="62.4" x14ac:dyDescent="0.3">
      <c r="A772" s="354">
        <v>766</v>
      </c>
      <c r="B772" s="354" t="s">
        <v>40</v>
      </c>
      <c r="C772" s="44" t="s">
        <v>884</v>
      </c>
      <c r="D772" s="397" t="s">
        <v>58</v>
      </c>
      <c r="E772" s="365" t="s">
        <v>75</v>
      </c>
      <c r="F772" s="44" t="s">
        <v>2010</v>
      </c>
      <c r="G772" s="354" t="s">
        <v>184</v>
      </c>
      <c r="H772" s="354">
        <v>116.88435</v>
      </c>
      <c r="I772" s="354">
        <v>1</v>
      </c>
      <c r="J772" s="360">
        <v>116.88435</v>
      </c>
      <c r="K772" s="360">
        <v>116.88435</v>
      </c>
      <c r="L772" s="360">
        <v>1</v>
      </c>
      <c r="M772" s="360">
        <v>116.88435</v>
      </c>
      <c r="N772" s="6" t="s">
        <v>1628</v>
      </c>
      <c r="O772" s="355">
        <v>45628</v>
      </c>
      <c r="P772" s="33" t="str">
        <f>HYPERLINK("https://my.zakupivli.pro/remote/dispatcher/state_purchase_view/55292923", "UA-2024-12-02-004435-a")</f>
        <v>UA-2024-12-02-004435-a</v>
      </c>
      <c r="Q772" s="360">
        <v>116.88435</v>
      </c>
      <c r="R772" s="360">
        <v>1</v>
      </c>
      <c r="S772" s="360">
        <v>116.88435</v>
      </c>
      <c r="T772" s="363">
        <v>45628</v>
      </c>
      <c r="U772" s="354"/>
      <c r="V772" s="354"/>
    </row>
    <row r="773" spans="1:22" ht="62.4" x14ac:dyDescent="0.3">
      <c r="A773" s="354">
        <v>767</v>
      </c>
      <c r="B773" s="362" t="s">
        <v>21</v>
      </c>
      <c r="C773" s="44" t="s">
        <v>2011</v>
      </c>
      <c r="D773" s="354"/>
      <c r="E773" s="365" t="s">
        <v>75</v>
      </c>
      <c r="F773" s="44" t="s">
        <v>1629</v>
      </c>
      <c r="G773" s="354" t="s">
        <v>185</v>
      </c>
      <c r="H773" s="119">
        <v>46</v>
      </c>
      <c r="I773" s="354">
        <v>1</v>
      </c>
      <c r="J773" s="119">
        <v>46</v>
      </c>
      <c r="K773" s="119">
        <v>46</v>
      </c>
      <c r="L773" s="362">
        <v>1</v>
      </c>
      <c r="M773" s="119">
        <v>46</v>
      </c>
      <c r="N773" s="6" t="s">
        <v>1630</v>
      </c>
      <c r="O773" s="355">
        <v>45642</v>
      </c>
      <c r="P773" s="33" t="str">
        <f>HYPERLINK("https://my.zakupivli.pro/remote/dispatcher/state_purchase_view/55800910", "UA-2024-12-16-012483-a")</f>
        <v>UA-2024-12-16-012483-a</v>
      </c>
      <c r="Q773" s="119">
        <v>46</v>
      </c>
      <c r="R773" s="362">
        <v>1</v>
      </c>
      <c r="S773" s="119">
        <v>46</v>
      </c>
      <c r="T773" s="363">
        <v>45642</v>
      </c>
      <c r="U773" s="354"/>
      <c r="V773" s="362" t="s">
        <v>59</v>
      </c>
    </row>
    <row r="774" spans="1:22" ht="62.4" x14ac:dyDescent="0.3">
      <c r="A774" s="354">
        <v>768</v>
      </c>
      <c r="B774" s="362" t="s">
        <v>21</v>
      </c>
      <c r="C774" s="44" t="s">
        <v>2001</v>
      </c>
      <c r="D774" s="354"/>
      <c r="E774" s="365" t="s">
        <v>20</v>
      </c>
      <c r="F774" s="44" t="s">
        <v>1386</v>
      </c>
      <c r="G774" s="354" t="s">
        <v>185</v>
      </c>
      <c r="H774" s="119">
        <v>71.25</v>
      </c>
      <c r="I774" s="354">
        <v>1</v>
      </c>
      <c r="J774" s="119">
        <v>71.25</v>
      </c>
      <c r="K774" s="119">
        <v>71.25</v>
      </c>
      <c r="L774" s="362">
        <v>1</v>
      </c>
      <c r="M774" s="119">
        <v>71.25</v>
      </c>
      <c r="N774" s="6" t="s">
        <v>1631</v>
      </c>
      <c r="O774" s="363">
        <v>45642</v>
      </c>
      <c r="P774" s="33" t="str">
        <f>HYPERLINK("https://my.zakupivli.pro/remote/dispatcher/state_purchase_view/55799831", "UA-2024-12-16-012032-a")</f>
        <v>UA-2024-12-16-012032-a</v>
      </c>
      <c r="Q774" s="119">
        <v>71.25</v>
      </c>
      <c r="R774" s="362">
        <v>1</v>
      </c>
      <c r="S774" s="119">
        <v>71.25</v>
      </c>
      <c r="T774" s="363">
        <v>45642</v>
      </c>
      <c r="U774" s="354"/>
      <c r="V774" s="362" t="s">
        <v>59</v>
      </c>
    </row>
    <row r="775" spans="1:22" ht="156" x14ac:dyDescent="0.3">
      <c r="A775" s="354">
        <v>769</v>
      </c>
      <c r="B775" s="365" t="s">
        <v>21</v>
      </c>
      <c r="C775" s="44" t="s">
        <v>1632</v>
      </c>
      <c r="D775" s="397" t="s">
        <v>58</v>
      </c>
      <c r="E775" s="365" t="s">
        <v>75</v>
      </c>
      <c r="F775" s="44" t="s">
        <v>734</v>
      </c>
      <c r="G775" s="354" t="s">
        <v>186</v>
      </c>
      <c r="H775" s="354"/>
      <c r="I775" s="354">
        <v>13</v>
      </c>
      <c r="J775" s="354">
        <v>349.38098000000002</v>
      </c>
      <c r="K775" s="354"/>
      <c r="L775" s="365">
        <v>13</v>
      </c>
      <c r="M775" s="365">
        <v>349.38098000000002</v>
      </c>
      <c r="N775" s="6" t="s">
        <v>1638</v>
      </c>
      <c r="O775" s="355">
        <v>45643</v>
      </c>
      <c r="P775" s="33" t="str">
        <f>HYPERLINK("https://my.zakupivli.pro/remote/dispatcher/state_purchase_view/55872274", "UA-2024-12-17-020706-a")</f>
        <v>UA-2024-12-17-020706-a</v>
      </c>
      <c r="Q775" s="354"/>
      <c r="R775" s="354">
        <v>13</v>
      </c>
      <c r="S775" s="354">
        <v>257.16000000000003</v>
      </c>
      <c r="T775" s="355">
        <v>45663</v>
      </c>
      <c r="U775" s="354"/>
      <c r="V775" s="354"/>
    </row>
    <row r="776" spans="1:22" ht="124.8" x14ac:dyDescent="0.3">
      <c r="A776" s="354">
        <v>770</v>
      </c>
      <c r="B776" s="354" t="s">
        <v>1150</v>
      </c>
      <c r="C776" s="44" t="s">
        <v>1633</v>
      </c>
      <c r="D776" s="397" t="s">
        <v>58</v>
      </c>
      <c r="E776" s="365" t="s">
        <v>75</v>
      </c>
      <c r="F776" s="44" t="s">
        <v>1639</v>
      </c>
      <c r="G776" s="354" t="s">
        <v>1149</v>
      </c>
      <c r="H776" s="119">
        <v>276.8</v>
      </c>
      <c r="I776" s="354">
        <v>1</v>
      </c>
      <c r="J776" s="119">
        <v>276.8</v>
      </c>
      <c r="K776" s="119">
        <v>276.8</v>
      </c>
      <c r="L776" s="365">
        <v>1</v>
      </c>
      <c r="M776" s="119">
        <v>276.8</v>
      </c>
      <c r="N776" s="6" t="s">
        <v>1640</v>
      </c>
      <c r="O776" s="364">
        <v>45643</v>
      </c>
      <c r="P776" s="33" t="str">
        <f>HYPERLINK("https://my.zakupivli.pro/remote/dispatcher/state_purchase_view/55863477", "UA-2024-12-17-016908-a")</f>
        <v>UA-2024-12-17-016908-a</v>
      </c>
      <c r="Q776" s="119">
        <v>250</v>
      </c>
      <c r="R776" s="354">
        <v>1</v>
      </c>
      <c r="S776" s="119">
        <v>250</v>
      </c>
      <c r="T776" s="381">
        <v>45663</v>
      </c>
      <c r="U776" s="354"/>
      <c r="V776" s="354"/>
    </row>
    <row r="777" spans="1:22" ht="124.8" x14ac:dyDescent="0.3">
      <c r="A777" s="354">
        <v>771</v>
      </c>
      <c r="B777" s="365" t="s">
        <v>1150</v>
      </c>
      <c r="C777" s="44" t="s">
        <v>1634</v>
      </c>
      <c r="D777" s="397" t="s">
        <v>58</v>
      </c>
      <c r="E777" s="365" t="s">
        <v>75</v>
      </c>
      <c r="F777" s="44" t="s">
        <v>1639</v>
      </c>
      <c r="G777" s="365" t="s">
        <v>1149</v>
      </c>
      <c r="H777" s="119">
        <v>90.9</v>
      </c>
      <c r="I777" s="354">
        <v>1</v>
      </c>
      <c r="J777" s="119">
        <v>90.9</v>
      </c>
      <c r="K777" s="119">
        <v>90.9</v>
      </c>
      <c r="L777" s="365">
        <v>1</v>
      </c>
      <c r="M777" s="119">
        <v>90.9</v>
      </c>
      <c r="N777" s="6" t="s">
        <v>1641</v>
      </c>
      <c r="O777" s="364">
        <v>45643</v>
      </c>
      <c r="P777" s="33" t="str">
        <f>HYPERLINK("https://my.zakupivli.pro/remote/dispatcher/state_purchase_view/55863477", "UA-2024-12-17-016908-a")</f>
        <v>UA-2024-12-17-016908-a</v>
      </c>
      <c r="Q777" s="119">
        <v>75</v>
      </c>
      <c r="R777" s="354">
        <v>1</v>
      </c>
      <c r="S777" s="119">
        <v>75</v>
      </c>
      <c r="T777" s="381">
        <v>45663</v>
      </c>
      <c r="U777" s="354"/>
      <c r="V777" s="354"/>
    </row>
    <row r="778" spans="1:22" ht="124.8" x14ac:dyDescent="0.3">
      <c r="A778" s="354">
        <v>772</v>
      </c>
      <c r="B778" s="365" t="s">
        <v>1150</v>
      </c>
      <c r="C778" s="44" t="s">
        <v>1635</v>
      </c>
      <c r="D778" s="397" t="s">
        <v>58</v>
      </c>
      <c r="E778" s="365" t="s">
        <v>75</v>
      </c>
      <c r="F778" s="44" t="s">
        <v>1639</v>
      </c>
      <c r="G778" s="365" t="s">
        <v>1149</v>
      </c>
      <c r="H778" s="354">
        <v>2.0816599999999998</v>
      </c>
      <c r="I778" s="354">
        <v>1</v>
      </c>
      <c r="J778" s="365">
        <v>2.0816599999999998</v>
      </c>
      <c r="K778" s="365">
        <v>2.0816599999999998</v>
      </c>
      <c r="L778" s="365">
        <v>1</v>
      </c>
      <c r="M778" s="365">
        <v>2.0816599999999998</v>
      </c>
      <c r="N778" s="6" t="s">
        <v>1642</v>
      </c>
      <c r="O778" s="364">
        <v>45643</v>
      </c>
      <c r="P778" s="33" t="str">
        <f>HYPERLINK("https://my.zakupivli.pro/remote/dispatcher/state_purchase_view/55863477", "UA-2024-12-17-016908-a")</f>
        <v>UA-2024-12-17-016908-a</v>
      </c>
      <c r="Q778" s="119">
        <v>1.75</v>
      </c>
      <c r="R778" s="354">
        <v>1</v>
      </c>
      <c r="S778" s="119">
        <v>1.75</v>
      </c>
      <c r="T778" s="381">
        <v>45663</v>
      </c>
      <c r="U778" s="354"/>
      <c r="V778" s="354"/>
    </row>
    <row r="779" spans="1:22" ht="124.8" x14ac:dyDescent="0.3">
      <c r="A779" s="354">
        <v>773</v>
      </c>
      <c r="B779" s="365" t="s">
        <v>1150</v>
      </c>
      <c r="C779" s="44" t="s">
        <v>1636</v>
      </c>
      <c r="D779" s="397" t="s">
        <v>58</v>
      </c>
      <c r="E779" s="365" t="s">
        <v>75</v>
      </c>
      <c r="F779" s="44" t="s">
        <v>1639</v>
      </c>
      <c r="G779" s="365" t="s">
        <v>1149</v>
      </c>
      <c r="H779" s="354">
        <v>7.8083299999999998</v>
      </c>
      <c r="I779" s="354">
        <v>1</v>
      </c>
      <c r="J779" s="365">
        <v>7.8083299999999998</v>
      </c>
      <c r="K779" s="365">
        <v>7.8083299999999998</v>
      </c>
      <c r="L779" s="365">
        <v>1</v>
      </c>
      <c r="M779" s="365">
        <v>7.8083299999999998</v>
      </c>
      <c r="N779" s="6" t="s">
        <v>1643</v>
      </c>
      <c r="O779" s="364">
        <v>45643</v>
      </c>
      <c r="P779" s="33" t="str">
        <f>HYPERLINK("https://my.zakupivli.pro/remote/dispatcher/state_purchase_view/55863477", "UA-2024-12-17-016908-a")</f>
        <v>UA-2024-12-17-016908-a</v>
      </c>
      <c r="Q779" s="354"/>
      <c r="R779" s="354"/>
      <c r="S779" s="354"/>
      <c r="T779" s="355"/>
      <c r="U779" s="378" t="s">
        <v>93</v>
      </c>
      <c r="V779" s="354"/>
    </row>
    <row r="780" spans="1:22" ht="124.8" x14ac:dyDescent="0.3">
      <c r="A780" s="354">
        <v>774</v>
      </c>
      <c r="B780" s="365" t="s">
        <v>1150</v>
      </c>
      <c r="C780" s="44" t="s">
        <v>1637</v>
      </c>
      <c r="D780" s="397" t="s">
        <v>58</v>
      </c>
      <c r="E780" s="365" t="s">
        <v>75</v>
      </c>
      <c r="F780" s="44" t="s">
        <v>1639</v>
      </c>
      <c r="G780" s="365" t="s">
        <v>1149</v>
      </c>
      <c r="H780" s="119">
        <v>243.85</v>
      </c>
      <c r="I780" s="354">
        <v>1</v>
      </c>
      <c r="J780" s="119">
        <v>243.85</v>
      </c>
      <c r="K780" s="119">
        <v>243.85</v>
      </c>
      <c r="L780" s="365">
        <v>1</v>
      </c>
      <c r="M780" s="119">
        <v>243.85</v>
      </c>
      <c r="N780" s="6" t="s">
        <v>1644</v>
      </c>
      <c r="O780" s="364">
        <v>45643</v>
      </c>
      <c r="P780" s="33" t="str">
        <f>HYPERLINK("https://my.zakupivli.pro/remote/dispatcher/state_purchase_view/55863477", "UA-2024-12-17-016908-a")</f>
        <v>UA-2024-12-17-016908-a</v>
      </c>
      <c r="Q780" s="354"/>
      <c r="R780" s="354"/>
      <c r="S780" s="354"/>
      <c r="T780" s="355"/>
      <c r="U780" s="378" t="s">
        <v>93</v>
      </c>
      <c r="V780" s="354"/>
    </row>
    <row r="781" spans="1:22" ht="46.8" x14ac:dyDescent="0.3">
      <c r="A781" s="354">
        <v>775</v>
      </c>
      <c r="B781" s="366" t="s">
        <v>21</v>
      </c>
      <c r="C781" s="44" t="s">
        <v>1645</v>
      </c>
      <c r="D781" s="397" t="s">
        <v>58</v>
      </c>
      <c r="E781" s="366" t="s">
        <v>75</v>
      </c>
      <c r="F781" s="225" t="s">
        <v>36</v>
      </c>
      <c r="G781" s="354" t="s">
        <v>186</v>
      </c>
      <c r="H781" s="354"/>
      <c r="I781" s="354">
        <v>10</v>
      </c>
      <c r="J781" s="354">
        <v>950.46973000000003</v>
      </c>
      <c r="K781" s="354"/>
      <c r="L781" s="366">
        <v>10</v>
      </c>
      <c r="M781" s="366">
        <v>950.46973000000003</v>
      </c>
      <c r="N781" s="6" t="s">
        <v>1651</v>
      </c>
      <c r="O781" s="369">
        <v>45645</v>
      </c>
      <c r="P781" s="33" t="str">
        <f>HYPERLINK("https://my.zakupivli.pro/remote/dispatcher/state_purchase_view/55973222", "UA-2024-12-19-015237-a")</f>
        <v>UA-2024-12-19-015237-a</v>
      </c>
      <c r="Q781" s="354"/>
      <c r="R781" s="354">
        <v>10</v>
      </c>
      <c r="S781" s="354">
        <v>776.76599999999996</v>
      </c>
      <c r="T781" s="355">
        <v>45664</v>
      </c>
      <c r="U781" s="354"/>
      <c r="V781" s="354"/>
    </row>
    <row r="782" spans="1:22" ht="46.8" x14ac:dyDescent="0.3">
      <c r="A782" s="354">
        <v>776</v>
      </c>
      <c r="B782" s="366" t="s">
        <v>21</v>
      </c>
      <c r="C782" s="44" t="s">
        <v>1646</v>
      </c>
      <c r="D782" s="397" t="s">
        <v>58</v>
      </c>
      <c r="E782" s="366" t="s">
        <v>75</v>
      </c>
      <c r="F782" s="225" t="s">
        <v>36</v>
      </c>
      <c r="G782" s="354" t="s">
        <v>186</v>
      </c>
      <c r="H782" s="354"/>
      <c r="I782" s="354">
        <v>3</v>
      </c>
      <c r="J782" s="354">
        <v>14064.01916</v>
      </c>
      <c r="K782" s="354"/>
      <c r="L782" s="366">
        <v>3</v>
      </c>
      <c r="M782" s="366">
        <v>14064.01916</v>
      </c>
      <c r="N782" s="6" t="s">
        <v>1652</v>
      </c>
      <c r="O782" s="369">
        <v>45645</v>
      </c>
      <c r="P782" s="33" t="str">
        <f>HYPERLINK("https://my.zakupivli.pro/remote/dispatcher/state_purchase_view/55973222", "UA-2024-12-19-015237-a")</f>
        <v>UA-2024-12-19-015237-a</v>
      </c>
      <c r="Q782" s="354"/>
      <c r="R782" s="354">
        <v>2</v>
      </c>
      <c r="S782" s="354">
        <v>13430.855</v>
      </c>
      <c r="T782" s="355">
        <v>45664</v>
      </c>
      <c r="U782" s="354"/>
      <c r="V782" s="354"/>
    </row>
    <row r="783" spans="1:22" ht="78" x14ac:dyDescent="0.3">
      <c r="A783" s="354">
        <v>777</v>
      </c>
      <c r="B783" s="366" t="s">
        <v>21</v>
      </c>
      <c r="C783" s="44" t="s">
        <v>1647</v>
      </c>
      <c r="D783" s="397" t="s">
        <v>58</v>
      </c>
      <c r="E783" s="366" t="s">
        <v>75</v>
      </c>
      <c r="F783" s="225" t="s">
        <v>36</v>
      </c>
      <c r="G783" s="354" t="s">
        <v>186</v>
      </c>
      <c r="H783" s="354"/>
      <c r="I783" s="354">
        <v>2</v>
      </c>
      <c r="J783" s="119">
        <v>2684.5</v>
      </c>
      <c r="K783" s="354"/>
      <c r="L783" s="366">
        <v>2</v>
      </c>
      <c r="M783" s="119">
        <v>2684.5</v>
      </c>
      <c r="N783" s="6" t="s">
        <v>1653</v>
      </c>
      <c r="O783" s="369">
        <v>45645</v>
      </c>
      <c r="P783" s="33" t="str">
        <f>HYPERLINK("https://my.zakupivli.pro/remote/dispatcher/state_purchase_view/55973222", "UA-2024-12-19-015237-a")</f>
        <v>UA-2024-12-19-015237-a</v>
      </c>
      <c r="Q783" s="354"/>
      <c r="R783" s="380"/>
      <c r="S783" s="380"/>
      <c r="T783" s="355"/>
      <c r="U783" s="380" t="s">
        <v>93</v>
      </c>
      <c r="V783" s="354"/>
    </row>
    <row r="784" spans="1:22" ht="93.6" x14ac:dyDescent="0.3">
      <c r="A784" s="354">
        <v>778</v>
      </c>
      <c r="B784" s="366" t="s">
        <v>21</v>
      </c>
      <c r="C784" s="44" t="s">
        <v>1648</v>
      </c>
      <c r="D784" s="397" t="s">
        <v>58</v>
      </c>
      <c r="E784" s="366" t="s">
        <v>75</v>
      </c>
      <c r="F784" s="225" t="s">
        <v>1650</v>
      </c>
      <c r="G784" s="354" t="s">
        <v>186</v>
      </c>
      <c r="H784" s="354"/>
      <c r="I784" s="354">
        <v>239</v>
      </c>
      <c r="J784" s="119">
        <v>3575</v>
      </c>
      <c r="K784" s="354"/>
      <c r="L784" s="366">
        <v>239</v>
      </c>
      <c r="M784" s="119">
        <v>3575</v>
      </c>
      <c r="N784" s="6" t="s">
        <v>1654</v>
      </c>
      <c r="O784" s="369">
        <v>45645</v>
      </c>
      <c r="P784" s="33" t="str">
        <f>HYPERLINK("https://my.zakupivli.pro/remote/dispatcher/state_purchase_view/55969608", "UA-2024-12-19-013809-a")</f>
        <v>UA-2024-12-19-013809-a</v>
      </c>
      <c r="Q784" s="354"/>
      <c r="R784" s="354">
        <v>239</v>
      </c>
      <c r="S784" s="354">
        <v>3573.4467</v>
      </c>
      <c r="T784" s="355">
        <v>45666</v>
      </c>
      <c r="U784" s="354"/>
      <c r="V784" s="354"/>
    </row>
    <row r="785" spans="1:22" ht="78" x14ac:dyDescent="0.3">
      <c r="A785" s="354">
        <v>779</v>
      </c>
      <c r="B785" s="366" t="s">
        <v>21</v>
      </c>
      <c r="C785" s="44" t="s">
        <v>1649</v>
      </c>
      <c r="D785" s="397" t="s">
        <v>58</v>
      </c>
      <c r="E785" s="366" t="s">
        <v>75</v>
      </c>
      <c r="F785" s="225" t="s">
        <v>30</v>
      </c>
      <c r="G785" s="354" t="s">
        <v>186</v>
      </c>
      <c r="H785" s="354"/>
      <c r="I785" s="354">
        <v>9</v>
      </c>
      <c r="J785" s="119">
        <v>3474</v>
      </c>
      <c r="K785" s="354"/>
      <c r="L785" s="366">
        <v>9</v>
      </c>
      <c r="M785" s="119">
        <v>3474</v>
      </c>
      <c r="N785" s="6" t="s">
        <v>1655</v>
      </c>
      <c r="O785" s="367">
        <v>45645</v>
      </c>
      <c r="P785" s="33" t="str">
        <f>HYPERLINK("https://my.zakupivli.pro/remote/dispatcher/state_purchase_view/55956705", "UA-2024-12-19-008061-a")</f>
        <v>UA-2024-12-19-008061-a</v>
      </c>
      <c r="Q785" s="354"/>
      <c r="R785" s="354">
        <v>9</v>
      </c>
      <c r="S785" s="119">
        <v>3441.63</v>
      </c>
      <c r="T785" s="355">
        <v>45664</v>
      </c>
      <c r="U785" s="354"/>
      <c r="V785" s="354"/>
    </row>
    <row r="786" spans="1:22" ht="78" x14ac:dyDescent="0.3">
      <c r="A786" s="354">
        <v>780</v>
      </c>
      <c r="B786" s="368" t="s">
        <v>21</v>
      </c>
      <c r="C786" s="44" t="s">
        <v>1656</v>
      </c>
      <c r="D786" s="397" t="s">
        <v>58</v>
      </c>
      <c r="E786" s="368" t="s">
        <v>75</v>
      </c>
      <c r="F786" s="225" t="s">
        <v>300</v>
      </c>
      <c r="G786" s="354" t="s">
        <v>186</v>
      </c>
      <c r="H786" s="354"/>
      <c r="I786" s="354">
        <v>174</v>
      </c>
      <c r="J786" s="119">
        <v>56083.5</v>
      </c>
      <c r="K786" s="354"/>
      <c r="L786" s="368">
        <v>174</v>
      </c>
      <c r="M786" s="119">
        <v>56083.5</v>
      </c>
      <c r="N786" s="6" t="s">
        <v>1657</v>
      </c>
      <c r="O786" s="355">
        <v>45646</v>
      </c>
      <c r="P786" s="33" t="str">
        <f>HYPERLINK("https://my.zakupivli.pro/remote/dispatcher/state_purchase_view/56008163", "UA-2024-12-20-005683-a")</f>
        <v>UA-2024-12-20-005683-a</v>
      </c>
      <c r="Q786" s="354"/>
      <c r="R786" s="354"/>
      <c r="S786" s="354"/>
      <c r="T786" s="355"/>
      <c r="U786" s="354" t="s">
        <v>1706</v>
      </c>
      <c r="V786" s="354"/>
    </row>
    <row r="787" spans="1:22" ht="93.6" x14ac:dyDescent="0.3">
      <c r="A787" s="354">
        <v>781</v>
      </c>
      <c r="B787" s="370" t="s">
        <v>21</v>
      </c>
      <c r="C787" s="44" t="s">
        <v>1658</v>
      </c>
      <c r="D787" s="397" t="s">
        <v>58</v>
      </c>
      <c r="E787" s="370" t="s">
        <v>75</v>
      </c>
      <c r="F787" s="44" t="s">
        <v>1217</v>
      </c>
      <c r="G787" s="354" t="s">
        <v>185</v>
      </c>
      <c r="H787" s="354"/>
      <c r="I787" s="354">
        <v>466</v>
      </c>
      <c r="J787" s="354">
        <v>5392.9358300000004</v>
      </c>
      <c r="K787" s="354"/>
      <c r="L787" s="370">
        <v>466</v>
      </c>
      <c r="M787" s="370">
        <v>5392.9358300000004</v>
      </c>
      <c r="N787" s="6" t="s">
        <v>1660</v>
      </c>
      <c r="O787" s="355">
        <v>45649</v>
      </c>
      <c r="P787" s="33" t="str">
        <f>HYPERLINK("https://my.zakupivli.pro/remote/dispatcher/state_purchase_view/56101118", "UA-2024-12-23-019298-a")</f>
        <v>UA-2024-12-23-019298-a</v>
      </c>
      <c r="Q787" s="354"/>
      <c r="R787" s="354"/>
      <c r="S787" s="354"/>
      <c r="T787" s="355"/>
      <c r="U787" s="393" t="s">
        <v>1706</v>
      </c>
      <c r="V787" s="354"/>
    </row>
    <row r="788" spans="1:22" ht="78" x14ac:dyDescent="0.3">
      <c r="A788" s="354">
        <v>782</v>
      </c>
      <c r="B788" s="370" t="s">
        <v>21</v>
      </c>
      <c r="C788" s="44" t="s">
        <v>1656</v>
      </c>
      <c r="D788" s="397" t="s">
        <v>58</v>
      </c>
      <c r="E788" s="370" t="s">
        <v>75</v>
      </c>
      <c r="F788" s="44" t="s">
        <v>300</v>
      </c>
      <c r="G788" s="354" t="s">
        <v>186</v>
      </c>
      <c r="H788" s="354"/>
      <c r="I788" s="354">
        <v>166</v>
      </c>
      <c r="J788" s="119">
        <v>56083.5</v>
      </c>
      <c r="K788" s="354"/>
      <c r="L788" s="370">
        <v>166</v>
      </c>
      <c r="M788" s="119">
        <v>56083.5</v>
      </c>
      <c r="N788" s="6" t="s">
        <v>1661</v>
      </c>
      <c r="O788" s="371">
        <v>45649</v>
      </c>
      <c r="P788" s="33" t="str">
        <f>HYPERLINK("https://my.zakupivli.pro/remote/dispatcher/state_purchase_view/56084031", "UA-2024-12-23-011949-a")</f>
        <v>UA-2024-12-23-011949-a</v>
      </c>
      <c r="Q788" s="354"/>
      <c r="R788" s="354">
        <v>166</v>
      </c>
      <c r="S788" s="354">
        <v>51030.896650000002</v>
      </c>
      <c r="T788" s="355">
        <v>45673</v>
      </c>
      <c r="U788" s="354"/>
      <c r="V788" s="354"/>
    </row>
    <row r="789" spans="1:22" ht="124.8" x14ac:dyDescent="0.3">
      <c r="A789" s="354">
        <v>783</v>
      </c>
      <c r="B789" s="370" t="s">
        <v>40</v>
      </c>
      <c r="C789" s="44" t="s">
        <v>1659</v>
      </c>
      <c r="D789" s="397" t="s">
        <v>58</v>
      </c>
      <c r="E789" s="370" t="s">
        <v>75</v>
      </c>
      <c r="F789" s="44" t="s">
        <v>73</v>
      </c>
      <c r="G789" s="354" t="s">
        <v>184</v>
      </c>
      <c r="H789" s="370">
        <v>71.073759999999993</v>
      </c>
      <c r="I789" s="354">
        <v>1</v>
      </c>
      <c r="J789" s="354">
        <v>71.073759999999993</v>
      </c>
      <c r="K789" s="370">
        <v>71.073759999999993</v>
      </c>
      <c r="L789" s="370">
        <v>1</v>
      </c>
      <c r="M789" s="370">
        <v>71.073759999999993</v>
      </c>
      <c r="N789" s="6" t="s">
        <v>1662</v>
      </c>
      <c r="O789" s="371">
        <v>45649</v>
      </c>
      <c r="P789" s="33" t="str">
        <f>HYPERLINK("https://my.zakupivli.pro/remote/dispatcher/state_purchase_view/56070139", "UA-2024-12-23-005679-a")</f>
        <v>UA-2024-12-23-005679-a</v>
      </c>
      <c r="Q789" s="370">
        <v>71.073759999999993</v>
      </c>
      <c r="R789" s="370">
        <v>1</v>
      </c>
      <c r="S789" s="370">
        <v>71.073759999999993</v>
      </c>
      <c r="T789" s="371">
        <v>45649</v>
      </c>
      <c r="U789" s="354"/>
      <c r="V789" s="370" t="s">
        <v>59</v>
      </c>
    </row>
    <row r="790" spans="1:22" ht="93.6" x14ac:dyDescent="0.3">
      <c r="A790" s="354">
        <v>784</v>
      </c>
      <c r="B790" s="372" t="s">
        <v>21</v>
      </c>
      <c r="C790" s="44" t="s">
        <v>1663</v>
      </c>
      <c r="D790" s="397" t="s">
        <v>58</v>
      </c>
      <c r="E790" s="372" t="s">
        <v>75</v>
      </c>
      <c r="F790" s="225" t="s">
        <v>894</v>
      </c>
      <c r="G790" s="354" t="s">
        <v>186</v>
      </c>
      <c r="H790" s="354"/>
      <c r="I790" s="354">
        <v>23</v>
      </c>
      <c r="J790" s="354">
        <v>623.995</v>
      </c>
      <c r="K790" s="354"/>
      <c r="L790" s="372">
        <v>23</v>
      </c>
      <c r="M790" s="372">
        <v>623.995</v>
      </c>
      <c r="N790" s="6" t="s">
        <v>1664</v>
      </c>
      <c r="O790" s="355">
        <v>45650</v>
      </c>
      <c r="P790" s="42" t="str">
        <f>HYPERLINK("https://my.zakupivli.pro/remote/dispatcher/state_purchase_view/56149918", "UA-2024-12-24-017756-a")</f>
        <v>UA-2024-12-24-017756-a</v>
      </c>
      <c r="Q790" s="354"/>
      <c r="R790" s="354">
        <v>23</v>
      </c>
      <c r="S790" s="354">
        <v>601.33299999999997</v>
      </c>
      <c r="T790" s="355">
        <v>45665</v>
      </c>
      <c r="U790" s="354"/>
      <c r="V790" s="354"/>
    </row>
    <row r="791" spans="1:22" ht="124.8" x14ac:dyDescent="0.3">
      <c r="A791" s="354">
        <v>785</v>
      </c>
      <c r="B791" s="373" t="s">
        <v>21</v>
      </c>
      <c r="C791" s="44" t="s">
        <v>1665</v>
      </c>
      <c r="D791" s="397" t="s">
        <v>58</v>
      </c>
      <c r="E791" s="373" t="s">
        <v>75</v>
      </c>
      <c r="F791" s="44" t="s">
        <v>1670</v>
      </c>
      <c r="G791" s="354" t="s">
        <v>186</v>
      </c>
      <c r="H791" s="354"/>
      <c r="I791" s="354">
        <v>89</v>
      </c>
      <c r="J791" s="354">
        <v>7504.1666599999999</v>
      </c>
      <c r="K791" s="354"/>
      <c r="L791" s="373">
        <v>89</v>
      </c>
      <c r="M791" s="373">
        <v>7504.1666599999999</v>
      </c>
      <c r="N791" s="6" t="s">
        <v>1671</v>
      </c>
      <c r="O791" s="355">
        <v>45651</v>
      </c>
      <c r="P791" s="33" t="str">
        <f>HYPERLINK("https://my.zakupivli.pro/remote/dispatcher/state_purchase_view/56178120", "UA-2024-12-25-010078-a")</f>
        <v>UA-2024-12-25-010078-a</v>
      </c>
      <c r="Q791" s="354"/>
      <c r="R791" s="354">
        <v>89</v>
      </c>
      <c r="S791" s="1">
        <v>7041.9616599999999</v>
      </c>
      <c r="T791" s="355">
        <v>45686</v>
      </c>
      <c r="U791" s="354"/>
      <c r="V791" s="354"/>
    </row>
    <row r="792" spans="1:22" ht="124.8" x14ac:dyDescent="0.3">
      <c r="A792" s="354">
        <v>786</v>
      </c>
      <c r="B792" s="373" t="s">
        <v>21</v>
      </c>
      <c r="C792" s="44" t="s">
        <v>1666</v>
      </c>
      <c r="D792" s="397" t="s">
        <v>58</v>
      </c>
      <c r="E792" s="373" t="s">
        <v>75</v>
      </c>
      <c r="F792" s="44" t="s">
        <v>1670</v>
      </c>
      <c r="G792" s="354" t="s">
        <v>186</v>
      </c>
      <c r="H792" s="354"/>
      <c r="I792" s="354">
        <v>4</v>
      </c>
      <c r="J792" s="119">
        <v>65</v>
      </c>
      <c r="K792" s="354"/>
      <c r="L792" s="373">
        <v>4</v>
      </c>
      <c r="M792" s="119">
        <v>65</v>
      </c>
      <c r="N792" s="6" t="s">
        <v>1671</v>
      </c>
      <c r="O792" s="374">
        <v>45651</v>
      </c>
      <c r="P792" s="33" t="str">
        <f>HYPERLINK("https://my.zakupivli.pro/remote/dispatcher/state_purchase_view/56178120", "UA-2024-12-25-010078-a")</f>
        <v>UA-2024-12-25-010078-a</v>
      </c>
      <c r="Q792" s="354"/>
      <c r="R792" s="354">
        <v>4</v>
      </c>
      <c r="S792" s="354">
        <v>63.695</v>
      </c>
      <c r="T792" s="355">
        <v>45677</v>
      </c>
      <c r="U792" s="354"/>
      <c r="V792" s="354"/>
    </row>
    <row r="793" spans="1:22" ht="156" x14ac:dyDescent="0.3">
      <c r="A793" s="354">
        <v>787</v>
      </c>
      <c r="B793" s="373" t="s">
        <v>40</v>
      </c>
      <c r="C793" s="44" t="s">
        <v>1667</v>
      </c>
      <c r="D793" s="397"/>
      <c r="E793" s="373" t="s">
        <v>20</v>
      </c>
      <c r="F793" s="44" t="s">
        <v>41</v>
      </c>
      <c r="G793" s="354" t="s">
        <v>184</v>
      </c>
      <c r="H793" s="354">
        <v>66.326260000000005</v>
      </c>
      <c r="I793" s="354">
        <v>1</v>
      </c>
      <c r="J793" s="373">
        <v>66.326260000000005</v>
      </c>
      <c r="K793" s="373">
        <v>66.326260000000005</v>
      </c>
      <c r="L793" s="373">
        <v>1</v>
      </c>
      <c r="M793" s="373">
        <v>66.326260000000005</v>
      </c>
      <c r="N793" s="6" t="s">
        <v>1672</v>
      </c>
      <c r="O793" s="374">
        <v>45651</v>
      </c>
      <c r="P793" s="33" t="str">
        <f>HYPERLINK("https://my.zakupivli.pro/remote/dispatcher/state_purchase_view/56165938", "UA-2024-12-25-004680-a")</f>
        <v>UA-2024-12-25-004680-a</v>
      </c>
      <c r="Q793" s="373">
        <v>66.326260000000005</v>
      </c>
      <c r="R793" s="373">
        <v>1</v>
      </c>
      <c r="S793" s="373">
        <v>66.326260000000005</v>
      </c>
      <c r="T793" s="355">
        <v>45651</v>
      </c>
      <c r="U793" s="354"/>
      <c r="V793" s="373" t="s">
        <v>59</v>
      </c>
    </row>
    <row r="794" spans="1:22" ht="156" x14ac:dyDescent="0.3">
      <c r="A794" s="354">
        <v>788</v>
      </c>
      <c r="B794" s="373" t="s">
        <v>40</v>
      </c>
      <c r="C794" s="44" t="s">
        <v>1668</v>
      </c>
      <c r="D794" s="397"/>
      <c r="E794" s="373" t="s">
        <v>20</v>
      </c>
      <c r="F794" s="44" t="s">
        <v>884</v>
      </c>
      <c r="G794" s="354" t="s">
        <v>184</v>
      </c>
      <c r="H794" s="354">
        <v>672.66476</v>
      </c>
      <c r="I794" s="354">
        <v>1</v>
      </c>
      <c r="J794" s="373">
        <v>672.66476</v>
      </c>
      <c r="K794" s="373">
        <v>672.66476</v>
      </c>
      <c r="L794" s="373">
        <v>1</v>
      </c>
      <c r="M794" s="373">
        <v>672.66476</v>
      </c>
      <c r="N794" s="6" t="s">
        <v>1673</v>
      </c>
      <c r="O794" s="374">
        <v>45651</v>
      </c>
      <c r="P794" s="33" t="str">
        <f>HYPERLINK("https://my.zakupivli.pro/remote/dispatcher/state_purchase_view/56157266", "UA-2024-12-25-000652-a")</f>
        <v>UA-2024-12-25-000652-a</v>
      </c>
      <c r="Q794" s="373">
        <v>672.66476</v>
      </c>
      <c r="R794" s="373">
        <v>1</v>
      </c>
      <c r="S794" s="373">
        <v>672.66476</v>
      </c>
      <c r="T794" s="374">
        <v>45651</v>
      </c>
      <c r="U794" s="354"/>
      <c r="V794" s="373" t="s">
        <v>59</v>
      </c>
    </row>
    <row r="795" spans="1:22" ht="109.2" x14ac:dyDescent="0.3">
      <c r="A795" s="354">
        <v>789</v>
      </c>
      <c r="B795" s="373" t="s">
        <v>21</v>
      </c>
      <c r="C795" s="44" t="s">
        <v>1669</v>
      </c>
      <c r="D795" s="397" t="s">
        <v>58</v>
      </c>
      <c r="E795" s="373" t="s">
        <v>75</v>
      </c>
      <c r="F795" s="44" t="s">
        <v>36</v>
      </c>
      <c r="G795" s="354" t="s">
        <v>186</v>
      </c>
      <c r="H795" s="354"/>
      <c r="I795" s="354">
        <v>139</v>
      </c>
      <c r="J795" s="354">
        <v>12680.833329999999</v>
      </c>
      <c r="K795" s="354"/>
      <c r="L795" s="373">
        <v>139</v>
      </c>
      <c r="M795" s="373">
        <v>12680.833329999999</v>
      </c>
      <c r="N795" s="6" t="s">
        <v>1674</v>
      </c>
      <c r="O795" s="374">
        <v>45651</v>
      </c>
      <c r="P795" s="33" t="str">
        <f>HYPERLINK("https://my.zakupivli.pro/remote/dispatcher/state_purchase_view/56156900", "UA-2024-12-25-000472-a")</f>
        <v>UA-2024-12-25-000472-a</v>
      </c>
      <c r="Q795" s="354"/>
      <c r="R795" s="354">
        <v>139</v>
      </c>
      <c r="S795" s="354">
        <v>12302.7731</v>
      </c>
      <c r="T795" s="355">
        <v>45677</v>
      </c>
      <c r="U795" s="354"/>
      <c r="V795" s="354"/>
    </row>
    <row r="796" spans="1:22" ht="62.4" x14ac:dyDescent="0.3">
      <c r="A796" s="354">
        <v>790</v>
      </c>
      <c r="B796" s="376" t="s">
        <v>21</v>
      </c>
      <c r="C796" s="44" t="s">
        <v>1675</v>
      </c>
      <c r="D796" s="397" t="s">
        <v>58</v>
      </c>
      <c r="E796" s="376" t="s">
        <v>75</v>
      </c>
      <c r="F796" s="44" t="s">
        <v>30</v>
      </c>
      <c r="G796" s="354" t="s">
        <v>186</v>
      </c>
      <c r="H796" s="354"/>
      <c r="I796" s="354">
        <v>42</v>
      </c>
      <c r="J796" s="354">
        <v>6340.9613900000004</v>
      </c>
      <c r="K796" s="354"/>
      <c r="L796" s="376">
        <v>42</v>
      </c>
      <c r="M796" s="376">
        <v>6340.9613900000004</v>
      </c>
      <c r="N796" s="6" t="s">
        <v>1678</v>
      </c>
      <c r="O796" s="355">
        <v>45652</v>
      </c>
      <c r="P796" s="33" t="str">
        <f>HYPERLINK("https://my.zakupivli.pro/remote/dispatcher/state_purchase_view/56211568", "UA-2024-12-26-010326-a")</f>
        <v>UA-2024-12-26-010326-a</v>
      </c>
      <c r="Q796" s="354"/>
      <c r="R796" s="354">
        <v>42</v>
      </c>
      <c r="S796" s="354">
        <v>6105.2520000000004</v>
      </c>
      <c r="T796" s="355">
        <v>45673</v>
      </c>
      <c r="U796" s="354"/>
      <c r="V796" s="354"/>
    </row>
    <row r="797" spans="1:22" ht="43.2" x14ac:dyDescent="0.3">
      <c r="A797" s="354">
        <v>791</v>
      </c>
      <c r="B797" s="376" t="s">
        <v>21</v>
      </c>
      <c r="C797" s="44" t="s">
        <v>30</v>
      </c>
      <c r="D797" s="397" t="s">
        <v>58</v>
      </c>
      <c r="E797" s="376" t="s">
        <v>75</v>
      </c>
      <c r="F797" s="44" t="s">
        <v>2199</v>
      </c>
      <c r="G797" s="354" t="s">
        <v>186</v>
      </c>
      <c r="H797" s="354"/>
      <c r="I797" s="354">
        <v>100</v>
      </c>
      <c r="J797" s="354">
        <v>6085.1333299999997</v>
      </c>
      <c r="K797" s="354"/>
      <c r="L797" s="376">
        <v>100</v>
      </c>
      <c r="M797" s="376">
        <v>6085.1333299999997</v>
      </c>
      <c r="N797" s="6" t="s">
        <v>1679</v>
      </c>
      <c r="O797" s="375">
        <v>45652</v>
      </c>
      <c r="P797" s="33" t="str">
        <f>HYPERLINK("https://my.zakupivli.pro/remote/dispatcher/state_purchase_view/56211568", "UA-2024-12-26-010326-a")</f>
        <v>UA-2024-12-26-010326-a</v>
      </c>
      <c r="Q797" s="354"/>
      <c r="R797" s="354">
        <v>100</v>
      </c>
      <c r="S797" s="354">
        <v>6031.9987499999997</v>
      </c>
      <c r="T797" s="355">
        <v>45673</v>
      </c>
      <c r="U797" s="354"/>
      <c r="V797" s="354"/>
    </row>
    <row r="798" spans="1:22" ht="62.4" x14ac:dyDescent="0.3">
      <c r="A798" s="354">
        <v>792</v>
      </c>
      <c r="B798" s="354" t="s">
        <v>40</v>
      </c>
      <c r="C798" s="44" t="s">
        <v>884</v>
      </c>
      <c r="D798" s="354"/>
      <c r="E798" s="376" t="s">
        <v>20</v>
      </c>
      <c r="F798" s="44" t="s">
        <v>2198</v>
      </c>
      <c r="G798" s="354" t="s">
        <v>184</v>
      </c>
      <c r="H798" s="354">
        <v>55.763150000000003</v>
      </c>
      <c r="I798" s="354">
        <v>1</v>
      </c>
      <c r="J798" s="376">
        <v>55.763150000000003</v>
      </c>
      <c r="K798" s="376">
        <v>55.763150000000003</v>
      </c>
      <c r="L798" s="376">
        <v>1</v>
      </c>
      <c r="M798" s="376">
        <v>55.763150000000003</v>
      </c>
      <c r="N798" s="6" t="s">
        <v>1680</v>
      </c>
      <c r="O798" s="375">
        <v>45652</v>
      </c>
      <c r="P798" s="33" t="str">
        <f>HYPERLINK("https://my.zakupivli.pro/remote/dispatcher/state_purchase_view/56208279", "UA-2024-12-26-008861-a")</f>
        <v>UA-2024-12-26-008861-a</v>
      </c>
      <c r="Q798" s="376">
        <v>55.763150000000003</v>
      </c>
      <c r="R798" s="376">
        <v>1</v>
      </c>
      <c r="S798" s="376">
        <v>55.763150000000003</v>
      </c>
      <c r="T798" s="355">
        <v>45652</v>
      </c>
      <c r="U798" s="354"/>
      <c r="V798" s="376" t="s">
        <v>59</v>
      </c>
    </row>
    <row r="799" spans="1:22" ht="62.4" x14ac:dyDescent="0.3">
      <c r="A799" s="354">
        <v>793</v>
      </c>
      <c r="B799" s="376" t="s">
        <v>21</v>
      </c>
      <c r="C799" s="44" t="s">
        <v>2011</v>
      </c>
      <c r="D799" s="354"/>
      <c r="E799" s="376" t="s">
        <v>20</v>
      </c>
      <c r="F799" s="44" t="s">
        <v>1629</v>
      </c>
      <c r="G799" s="354" t="s">
        <v>185</v>
      </c>
      <c r="H799" s="119">
        <v>43.75</v>
      </c>
      <c r="I799" s="354">
        <v>1</v>
      </c>
      <c r="J799" s="119">
        <v>43.75</v>
      </c>
      <c r="K799" s="119">
        <v>43.75</v>
      </c>
      <c r="L799" s="376">
        <v>1</v>
      </c>
      <c r="M799" s="119">
        <v>43.75</v>
      </c>
      <c r="N799" s="6" t="s">
        <v>1681</v>
      </c>
      <c r="O799" s="375">
        <v>45652</v>
      </c>
      <c r="P799" s="33" t="str">
        <f>HYPERLINK("https://my.zakupivli.pro/remote/dispatcher/state_purchase_view/56204817", "UA-2024-12-26-007271-a")</f>
        <v>UA-2024-12-26-007271-a</v>
      </c>
      <c r="Q799" s="119">
        <v>43.75</v>
      </c>
      <c r="R799" s="376">
        <v>1</v>
      </c>
      <c r="S799" s="119">
        <v>43.75</v>
      </c>
      <c r="T799" s="375">
        <v>45652</v>
      </c>
      <c r="U799" s="354"/>
      <c r="V799" s="376" t="s">
        <v>59</v>
      </c>
    </row>
    <row r="800" spans="1:22" ht="62.4" x14ac:dyDescent="0.3">
      <c r="A800" s="354">
        <v>794</v>
      </c>
      <c r="B800" s="376" t="s">
        <v>21</v>
      </c>
      <c r="C800" s="44" t="s">
        <v>2001</v>
      </c>
      <c r="D800" s="354"/>
      <c r="E800" s="376" t="s">
        <v>20</v>
      </c>
      <c r="F800" s="44" t="s">
        <v>1676</v>
      </c>
      <c r="G800" s="354" t="s">
        <v>185</v>
      </c>
      <c r="H800" s="354">
        <v>71.625</v>
      </c>
      <c r="I800" s="354">
        <v>1</v>
      </c>
      <c r="J800" s="376">
        <v>71.625</v>
      </c>
      <c r="K800" s="376">
        <v>71.625</v>
      </c>
      <c r="L800" s="376">
        <v>1</v>
      </c>
      <c r="M800" s="376">
        <v>71.625</v>
      </c>
      <c r="N800" s="6" t="s">
        <v>1682</v>
      </c>
      <c r="O800" s="375">
        <v>45652</v>
      </c>
      <c r="P800" s="33" t="str">
        <f>HYPERLINK("https://my.zakupivli.pro/remote/dispatcher/state_purchase_view/56204127", "UA-2024-12-26-006943-a")</f>
        <v>UA-2024-12-26-006943-a</v>
      </c>
      <c r="Q800" s="376">
        <v>71.625</v>
      </c>
      <c r="R800" s="376">
        <v>1</v>
      </c>
      <c r="S800" s="376">
        <v>71.625</v>
      </c>
      <c r="T800" s="375">
        <v>45652</v>
      </c>
      <c r="U800" s="354"/>
      <c r="V800" s="376" t="s">
        <v>59</v>
      </c>
    </row>
    <row r="801" spans="1:22" ht="46.8" x14ac:dyDescent="0.3">
      <c r="A801" s="354">
        <v>795</v>
      </c>
      <c r="B801" s="448" t="s">
        <v>21</v>
      </c>
      <c r="C801" s="454" t="s">
        <v>1677</v>
      </c>
      <c r="D801" s="448" t="s">
        <v>58</v>
      </c>
      <c r="E801" s="448" t="s">
        <v>20</v>
      </c>
      <c r="F801" s="454" t="s">
        <v>2197</v>
      </c>
      <c r="G801" s="354" t="s">
        <v>186</v>
      </c>
      <c r="H801" s="354"/>
      <c r="I801" s="354">
        <v>10</v>
      </c>
      <c r="J801" s="354">
        <v>367.95958000000002</v>
      </c>
      <c r="K801" s="354"/>
      <c r="L801" s="376">
        <v>10</v>
      </c>
      <c r="M801" s="376">
        <v>367.95958000000002</v>
      </c>
      <c r="N801" s="6" t="s">
        <v>1683</v>
      </c>
      <c r="O801" s="375">
        <v>45652</v>
      </c>
      <c r="P801" s="33" t="str">
        <f>HYPERLINK("https://my.zakupivli.pro/remote/dispatcher/state_purchase_view/56200541", "UA-2024-12-26-005498-a")</f>
        <v>UA-2024-12-26-005498-a</v>
      </c>
      <c r="Q801" s="354"/>
      <c r="R801" s="354">
        <v>10</v>
      </c>
      <c r="S801" s="354">
        <v>353.78789999999998</v>
      </c>
      <c r="T801" s="355">
        <v>45670</v>
      </c>
      <c r="U801" s="354"/>
      <c r="V801" s="354"/>
    </row>
    <row r="802" spans="1:22" ht="46.8" x14ac:dyDescent="0.3">
      <c r="A802" s="354">
        <v>796</v>
      </c>
      <c r="B802" s="377" t="s">
        <v>21</v>
      </c>
      <c r="C802" s="44" t="s">
        <v>1684</v>
      </c>
      <c r="D802" s="397" t="s">
        <v>58</v>
      </c>
      <c r="E802" s="377" t="s">
        <v>20</v>
      </c>
      <c r="F802" s="44" t="s">
        <v>2196</v>
      </c>
      <c r="G802" s="354" t="s">
        <v>186</v>
      </c>
      <c r="H802" s="354"/>
      <c r="I802" s="354">
        <v>12</v>
      </c>
      <c r="J802" s="119">
        <v>1073.48</v>
      </c>
      <c r="K802" s="354"/>
      <c r="L802" s="377">
        <v>12</v>
      </c>
      <c r="M802" s="119">
        <v>1073.48</v>
      </c>
      <c r="N802" s="6" t="s">
        <v>1685</v>
      </c>
      <c r="O802" s="355">
        <v>45656</v>
      </c>
      <c r="P802" s="33" t="str">
        <f>HYPERLINK("https://my.zakupivli.pro/remote/dispatcher/state_purchase_view/56282686", "UA-2024-12-30-006675-a")</f>
        <v>UA-2024-12-30-006675-a</v>
      </c>
      <c r="Q802" s="354"/>
      <c r="R802" s="354">
        <v>12</v>
      </c>
      <c r="S802" s="354">
        <v>1073.48</v>
      </c>
      <c r="T802" s="355">
        <v>45670</v>
      </c>
      <c r="U802" s="354"/>
      <c r="V802" s="354"/>
    </row>
    <row r="803" spans="1:22" ht="62.4" x14ac:dyDescent="0.3">
      <c r="A803" s="354">
        <v>797</v>
      </c>
      <c r="B803" s="378" t="s">
        <v>40</v>
      </c>
      <c r="C803" s="44" t="s">
        <v>884</v>
      </c>
      <c r="D803" s="354"/>
      <c r="E803" s="378" t="s">
        <v>20</v>
      </c>
      <c r="F803" s="44" t="s">
        <v>2195</v>
      </c>
      <c r="G803" s="378" t="s">
        <v>184</v>
      </c>
      <c r="H803" s="354">
        <v>111.44601</v>
      </c>
      <c r="I803" s="354">
        <v>1</v>
      </c>
      <c r="J803" s="378">
        <v>111.44601</v>
      </c>
      <c r="K803" s="378">
        <v>111.44601</v>
      </c>
      <c r="L803" s="378">
        <v>1</v>
      </c>
      <c r="M803" s="378">
        <v>111.44601</v>
      </c>
      <c r="N803" s="6" t="s">
        <v>1689</v>
      </c>
      <c r="O803" s="355">
        <v>45660</v>
      </c>
      <c r="P803" s="33" t="str">
        <f>HYPERLINK("https://my.zakupivli.pro/remote/dispatcher/state_purchase_view/56334714", "UA-2025-01-03-000698-a")</f>
        <v>UA-2025-01-03-000698-a</v>
      </c>
      <c r="Q803" s="378">
        <v>111.44601</v>
      </c>
      <c r="R803" s="378">
        <v>1</v>
      </c>
      <c r="S803" s="378">
        <v>111.44601</v>
      </c>
      <c r="T803" s="355">
        <v>45657</v>
      </c>
      <c r="U803" s="354"/>
      <c r="V803" s="378" t="s">
        <v>59</v>
      </c>
    </row>
    <row r="804" spans="1:22" ht="62.4" x14ac:dyDescent="0.3">
      <c r="A804" s="354">
        <v>798</v>
      </c>
      <c r="B804" s="448" t="s">
        <v>40</v>
      </c>
      <c r="C804" s="454" t="s">
        <v>884</v>
      </c>
      <c r="D804" s="448"/>
      <c r="E804" s="448" t="s">
        <v>20</v>
      </c>
      <c r="F804" s="454" t="s">
        <v>1686</v>
      </c>
      <c r="G804" s="378" t="s">
        <v>184</v>
      </c>
      <c r="H804" s="354">
        <v>47.140090000000001</v>
      </c>
      <c r="I804" s="354">
        <v>1</v>
      </c>
      <c r="J804" s="378">
        <v>47.140090000000001</v>
      </c>
      <c r="K804" s="378">
        <v>47.140090000000001</v>
      </c>
      <c r="L804" s="378">
        <v>1</v>
      </c>
      <c r="M804" s="378">
        <v>47.140090000000001</v>
      </c>
      <c r="N804" s="6" t="s">
        <v>1690</v>
      </c>
      <c r="O804" s="379">
        <v>45660</v>
      </c>
      <c r="P804" s="33" t="str">
        <f>HYPERLINK("https://my.zakupivli.pro/remote/dispatcher/state_purchase_view/56334419", "UA-2025-01-03-000567-a")</f>
        <v>UA-2025-01-03-000567-a</v>
      </c>
      <c r="Q804" s="378">
        <v>47.140090000000001</v>
      </c>
      <c r="R804" s="378">
        <v>1</v>
      </c>
      <c r="S804" s="378">
        <v>47.140090000000001</v>
      </c>
      <c r="T804" s="379">
        <v>45657</v>
      </c>
      <c r="U804" s="354"/>
      <c r="V804" s="378" t="s">
        <v>59</v>
      </c>
    </row>
    <row r="805" spans="1:22" ht="62.4" x14ac:dyDescent="0.3">
      <c r="A805" s="354">
        <v>799</v>
      </c>
      <c r="B805" s="378" t="s">
        <v>40</v>
      </c>
      <c r="C805" s="44" t="s">
        <v>1991</v>
      </c>
      <c r="D805" s="354"/>
      <c r="E805" s="378" t="s">
        <v>20</v>
      </c>
      <c r="F805" s="44" t="s">
        <v>1687</v>
      </c>
      <c r="G805" s="378" t="s">
        <v>184</v>
      </c>
      <c r="H805" s="354">
        <v>662.97909000000004</v>
      </c>
      <c r="I805" s="354">
        <v>1</v>
      </c>
      <c r="J805" s="378">
        <v>662.97909000000004</v>
      </c>
      <c r="K805" s="378">
        <v>662.97909000000004</v>
      </c>
      <c r="L805" s="378">
        <v>1</v>
      </c>
      <c r="M805" s="378">
        <v>662.97909000000004</v>
      </c>
      <c r="N805" s="6" t="s">
        <v>1691</v>
      </c>
      <c r="O805" s="355">
        <v>45659</v>
      </c>
      <c r="P805" s="33" t="str">
        <f>HYPERLINK("https://my.zakupivli.pro/remote/dispatcher/state_purchase_view/56333751", "UA-2025-01-03-000294-a")</f>
        <v>UA-2025-01-03-000294-a</v>
      </c>
      <c r="Q805" s="378">
        <v>662.97909000000004</v>
      </c>
      <c r="R805" s="378">
        <v>1</v>
      </c>
      <c r="S805" s="378">
        <v>662.97909000000004</v>
      </c>
      <c r="T805" s="379">
        <v>45659</v>
      </c>
      <c r="U805" s="354"/>
      <c r="V805" s="378" t="s">
        <v>59</v>
      </c>
    </row>
    <row r="806" spans="1:22" ht="62.4" x14ac:dyDescent="0.3">
      <c r="A806" s="354">
        <v>800</v>
      </c>
      <c r="B806" s="378" t="s">
        <v>40</v>
      </c>
      <c r="C806" s="44" t="s">
        <v>884</v>
      </c>
      <c r="D806" s="354"/>
      <c r="E806" s="378" t="s">
        <v>20</v>
      </c>
      <c r="F806" s="44" t="s">
        <v>2194</v>
      </c>
      <c r="G806" s="378" t="s">
        <v>184</v>
      </c>
      <c r="H806" s="354">
        <v>514.31356000000005</v>
      </c>
      <c r="I806" s="354">
        <v>1</v>
      </c>
      <c r="J806" s="378">
        <v>514.31356000000005</v>
      </c>
      <c r="K806" s="378">
        <v>514.31356000000005</v>
      </c>
      <c r="L806" s="378">
        <v>1</v>
      </c>
      <c r="M806" s="378">
        <v>514.31356000000005</v>
      </c>
      <c r="N806" s="6" t="s">
        <v>1692</v>
      </c>
      <c r="O806" s="379">
        <v>45659</v>
      </c>
      <c r="P806" s="33" t="str">
        <f>HYPERLINK("https://my.zakupivli.pro/remote/dispatcher/state_purchase_view/56325016", "UA-2025-01-02-003891-a")</f>
        <v>UA-2025-01-02-003891-a</v>
      </c>
      <c r="Q806" s="378">
        <v>514.31356000000005</v>
      </c>
      <c r="R806" s="378">
        <v>1</v>
      </c>
      <c r="S806" s="378">
        <v>514.31356000000005</v>
      </c>
      <c r="T806" s="379">
        <v>45659</v>
      </c>
      <c r="U806" s="354"/>
      <c r="V806" s="378" t="s">
        <v>59</v>
      </c>
    </row>
    <row r="807" spans="1:22" ht="62.4" x14ac:dyDescent="0.3">
      <c r="A807" s="354">
        <v>801</v>
      </c>
      <c r="B807" s="448" t="s">
        <v>40</v>
      </c>
      <c r="C807" s="454" t="s">
        <v>1991</v>
      </c>
      <c r="D807" s="448"/>
      <c r="E807" s="448" t="s">
        <v>20</v>
      </c>
      <c r="F807" s="454" t="s">
        <v>1688</v>
      </c>
      <c r="G807" s="378" t="s">
        <v>184</v>
      </c>
      <c r="H807" s="354">
        <v>62.57461</v>
      </c>
      <c r="I807" s="354">
        <v>1</v>
      </c>
      <c r="J807" s="378">
        <v>62.57461</v>
      </c>
      <c r="K807" s="378">
        <v>62.57461</v>
      </c>
      <c r="L807" s="378">
        <v>1</v>
      </c>
      <c r="M807" s="378">
        <v>62.57461</v>
      </c>
      <c r="N807" s="6" t="s">
        <v>1693</v>
      </c>
      <c r="O807" s="355">
        <v>45659</v>
      </c>
      <c r="P807" s="33" t="str">
        <f>HYPERLINK("https://my.zakupivli.pro/remote/dispatcher/state_purchase_view/56319993", "UA-2025-01-02-001786-a")</f>
        <v>UA-2025-01-02-001786-a</v>
      </c>
      <c r="Q807" s="378">
        <v>62.57461</v>
      </c>
      <c r="R807" s="378">
        <v>1</v>
      </c>
      <c r="S807" s="378">
        <v>62.57461</v>
      </c>
      <c r="T807" s="379">
        <v>45657</v>
      </c>
      <c r="U807" s="354"/>
      <c r="V807" s="378" t="s">
        <v>59</v>
      </c>
    </row>
    <row r="808" spans="1:22" ht="188.4" customHeight="1" x14ac:dyDescent="0.3">
      <c r="A808" s="354">
        <v>802</v>
      </c>
      <c r="B808" s="378" t="s">
        <v>40</v>
      </c>
      <c r="C808" s="44" t="s">
        <v>41</v>
      </c>
      <c r="D808" s="354"/>
      <c r="E808" s="378" t="s">
        <v>20</v>
      </c>
      <c r="F808" s="44" t="s">
        <v>2193</v>
      </c>
      <c r="G808" s="378" t="s">
        <v>184</v>
      </c>
      <c r="H808" s="354">
        <v>45.181690000000003</v>
      </c>
      <c r="I808" s="354">
        <v>1</v>
      </c>
      <c r="J808" s="378">
        <v>45.181690000000003</v>
      </c>
      <c r="K808" s="378">
        <v>45.181690000000003</v>
      </c>
      <c r="L808" s="378">
        <v>1</v>
      </c>
      <c r="M808" s="378">
        <v>45.181690000000003</v>
      </c>
      <c r="N808" s="6" t="s">
        <v>1694</v>
      </c>
      <c r="O808" s="379">
        <v>45659</v>
      </c>
      <c r="P808" s="33" t="str">
        <f>HYPERLINK("https://my.zakupivli.pro/remote/dispatcher/state_purchase_view/56319028", "UA-2025-01-02-001375-a")</f>
        <v>UA-2025-01-02-001375-a</v>
      </c>
      <c r="Q808" s="378">
        <v>45.181690000000003</v>
      </c>
      <c r="R808" s="378">
        <v>1</v>
      </c>
      <c r="S808" s="378">
        <v>45.181690000000003</v>
      </c>
      <c r="T808" s="379">
        <v>45657</v>
      </c>
      <c r="U808" s="354"/>
      <c r="V808" s="378" t="s">
        <v>59</v>
      </c>
    </row>
    <row r="809" spans="1:22" ht="43.2" x14ac:dyDescent="0.3">
      <c r="A809" s="354">
        <v>803</v>
      </c>
      <c r="B809" s="378" t="s">
        <v>21</v>
      </c>
      <c r="C809" s="44" t="s">
        <v>176</v>
      </c>
      <c r="D809" s="397" t="s">
        <v>58</v>
      </c>
      <c r="E809" s="378" t="s">
        <v>75</v>
      </c>
      <c r="F809" s="44" t="s">
        <v>2192</v>
      </c>
      <c r="G809" s="354" t="s">
        <v>186</v>
      </c>
      <c r="H809" s="354"/>
      <c r="I809" s="354">
        <v>8</v>
      </c>
      <c r="J809" s="354">
        <v>6134.9338399999997</v>
      </c>
      <c r="K809" s="354"/>
      <c r="L809" s="378">
        <v>8</v>
      </c>
      <c r="M809" s="378">
        <v>6134.9338399999997</v>
      </c>
      <c r="N809" s="6" t="s">
        <v>1699</v>
      </c>
      <c r="O809" s="379">
        <v>45659</v>
      </c>
      <c r="P809" s="33" t="str">
        <f>HYPERLINK("https://my.zakupivli.pro/remote/dispatcher/state_purchase_view/56343850", "UA-2025-01-03-004740-a")</f>
        <v>UA-2025-01-03-004740-a</v>
      </c>
      <c r="Q809" s="354"/>
      <c r="R809" s="354"/>
      <c r="S809" s="354"/>
      <c r="T809" s="355"/>
      <c r="U809" s="354" t="s">
        <v>1704</v>
      </c>
      <c r="V809" s="354"/>
    </row>
    <row r="810" spans="1:22" ht="43.2" x14ac:dyDescent="0.3">
      <c r="A810" s="354">
        <v>804</v>
      </c>
      <c r="B810" s="378" t="s">
        <v>21</v>
      </c>
      <c r="C810" s="44" t="s">
        <v>969</v>
      </c>
      <c r="D810" s="397" t="s">
        <v>58</v>
      </c>
      <c r="E810" s="378" t="s">
        <v>75</v>
      </c>
      <c r="F810" s="44" t="s">
        <v>2191</v>
      </c>
      <c r="G810" s="354" t="s">
        <v>186</v>
      </c>
      <c r="H810" s="354"/>
      <c r="I810" s="354">
        <v>7</v>
      </c>
      <c r="J810" s="119">
        <v>701.4</v>
      </c>
      <c r="K810" s="354"/>
      <c r="L810" s="378">
        <v>7</v>
      </c>
      <c r="M810" s="119">
        <v>701.4</v>
      </c>
      <c r="N810" s="6" t="s">
        <v>1700</v>
      </c>
      <c r="O810" s="379">
        <v>45659</v>
      </c>
      <c r="P810" s="33" t="str">
        <f>HYPERLINK("https://my.zakupivli.pro/remote/dispatcher/state_purchase_view/56341932", "UA-2025-01-03-003984-a")</f>
        <v>UA-2025-01-03-003984-a</v>
      </c>
      <c r="Q810" s="354"/>
      <c r="R810" s="354"/>
      <c r="S810" s="354"/>
      <c r="T810" s="355"/>
      <c r="U810" s="354" t="s">
        <v>1793</v>
      </c>
      <c r="V810" s="354"/>
    </row>
    <row r="811" spans="1:22" ht="43.2" x14ac:dyDescent="0.3">
      <c r="A811" s="354">
        <v>805</v>
      </c>
      <c r="B811" s="448" t="s">
        <v>21</v>
      </c>
      <c r="C811" s="454" t="s">
        <v>2190</v>
      </c>
      <c r="D811" s="448" t="s">
        <v>58</v>
      </c>
      <c r="E811" s="448" t="s">
        <v>75</v>
      </c>
      <c r="F811" s="454" t="s">
        <v>1696</v>
      </c>
      <c r="G811" s="354" t="s">
        <v>186</v>
      </c>
      <c r="H811" s="354"/>
      <c r="I811" s="354">
        <v>7</v>
      </c>
      <c r="J811" s="354">
        <v>225.74142000000001</v>
      </c>
      <c r="K811" s="354"/>
      <c r="L811" s="378">
        <v>7</v>
      </c>
      <c r="M811" s="378">
        <v>225.74142000000001</v>
      </c>
      <c r="N811" s="6" t="s">
        <v>1701</v>
      </c>
      <c r="O811" s="379">
        <v>45659</v>
      </c>
      <c r="P811" s="33" t="str">
        <f>HYPERLINK("https://my.zakupivli.pro/remote/dispatcher/state_purchase_view/56341932", "UA-2025-01-03-003984-a")</f>
        <v>UA-2025-01-03-003984-a</v>
      </c>
      <c r="Q811" s="354"/>
      <c r="R811" s="354">
        <v>7</v>
      </c>
      <c r="S811" s="354">
        <v>201.99799999999999</v>
      </c>
      <c r="T811" s="355">
        <v>45687</v>
      </c>
      <c r="U811" s="354"/>
      <c r="V811" s="354"/>
    </row>
    <row r="812" spans="1:22" ht="43.2" x14ac:dyDescent="0.3">
      <c r="A812" s="354">
        <v>806</v>
      </c>
      <c r="B812" s="378" t="s">
        <v>21</v>
      </c>
      <c r="C812" s="44" t="s">
        <v>2190</v>
      </c>
      <c r="D812" s="397" t="s">
        <v>58</v>
      </c>
      <c r="E812" s="378" t="s">
        <v>75</v>
      </c>
      <c r="F812" s="44" t="s">
        <v>1697</v>
      </c>
      <c r="G812" s="354" t="s">
        <v>186</v>
      </c>
      <c r="H812" s="354"/>
      <c r="I812" s="354">
        <v>28</v>
      </c>
      <c r="J812" s="354">
        <v>137.03142</v>
      </c>
      <c r="K812" s="354"/>
      <c r="L812" s="378">
        <v>28</v>
      </c>
      <c r="M812" s="378">
        <v>137.03142</v>
      </c>
      <c r="N812" s="6" t="s">
        <v>1702</v>
      </c>
      <c r="O812" s="379">
        <v>45659</v>
      </c>
      <c r="P812" s="33" t="str">
        <f>HYPERLINK("https://my.zakupivli.pro/remote/dispatcher/state_purchase_view/56341932", "UA-2025-01-03-003984-a")</f>
        <v>UA-2025-01-03-003984-a</v>
      </c>
      <c r="Q812" s="354"/>
      <c r="R812" s="354">
        <v>28</v>
      </c>
      <c r="S812" s="354">
        <v>132.8665</v>
      </c>
      <c r="T812" s="355">
        <v>45679</v>
      </c>
      <c r="U812" s="354"/>
      <c r="V812" s="354"/>
    </row>
    <row r="813" spans="1:22" ht="43.2" x14ac:dyDescent="0.3">
      <c r="A813" s="354">
        <v>807</v>
      </c>
      <c r="B813" s="378" t="s">
        <v>21</v>
      </c>
      <c r="C813" s="44" t="s">
        <v>2190</v>
      </c>
      <c r="D813" s="397" t="s">
        <v>58</v>
      </c>
      <c r="E813" s="378" t="s">
        <v>75</v>
      </c>
      <c r="F813" s="44" t="s">
        <v>1698</v>
      </c>
      <c r="G813" s="354" t="s">
        <v>186</v>
      </c>
      <c r="H813" s="354"/>
      <c r="I813" s="354">
        <v>4</v>
      </c>
      <c r="J813" s="119">
        <v>86.76</v>
      </c>
      <c r="K813" s="354"/>
      <c r="L813" s="378">
        <v>4</v>
      </c>
      <c r="M813" s="119">
        <v>86.76</v>
      </c>
      <c r="N813" s="6" t="s">
        <v>1703</v>
      </c>
      <c r="O813" s="379">
        <v>45659</v>
      </c>
      <c r="P813" s="33" t="str">
        <f>HYPERLINK("https://my.zakupivli.pro/remote/dispatcher/state_purchase_view/56341932", "UA-2025-01-03-003984-a")</f>
        <v>UA-2025-01-03-003984-a</v>
      </c>
      <c r="Q813" s="354"/>
      <c r="R813" s="354"/>
      <c r="S813" s="354"/>
      <c r="T813" s="355"/>
      <c r="U813" s="401" t="s">
        <v>1793</v>
      </c>
      <c r="V813" s="354"/>
    </row>
    <row r="814" spans="1:22" ht="43.2" x14ac:dyDescent="0.3">
      <c r="A814" s="354">
        <v>808</v>
      </c>
      <c r="B814" s="380" t="s">
        <v>21</v>
      </c>
      <c r="C814" s="44" t="s">
        <v>2037</v>
      </c>
      <c r="D814" s="397" t="s">
        <v>58</v>
      </c>
      <c r="E814" s="380" t="s">
        <v>75</v>
      </c>
      <c r="F814" s="44" t="s">
        <v>1695</v>
      </c>
      <c r="G814" s="380" t="s">
        <v>186</v>
      </c>
      <c r="H814" s="380"/>
      <c r="I814" s="380">
        <v>8</v>
      </c>
      <c r="J814" s="354">
        <v>6617.085</v>
      </c>
      <c r="K814" s="354"/>
      <c r="L814" s="380">
        <v>8</v>
      </c>
      <c r="M814" s="380">
        <v>6617.085</v>
      </c>
      <c r="N814" s="6" t="s">
        <v>1705</v>
      </c>
      <c r="O814" s="355">
        <v>45664</v>
      </c>
      <c r="P814" s="33" t="str">
        <f>HYPERLINK("https://my.zakupivli.pro/remote/dispatcher/state_purchase_view/56380662", "UA-2025-01-07-003941-a")</f>
        <v>UA-2025-01-07-003941-a</v>
      </c>
      <c r="Q814" s="354"/>
      <c r="R814" s="354">
        <v>8</v>
      </c>
      <c r="S814" s="354">
        <v>6365.4449999999997</v>
      </c>
      <c r="T814" s="355">
        <v>45685</v>
      </c>
      <c r="U814" s="354"/>
      <c r="V814" s="354"/>
    </row>
    <row r="815" spans="1:22" ht="62.4" x14ac:dyDescent="0.3">
      <c r="A815" s="354">
        <v>809</v>
      </c>
      <c r="B815" s="382" t="s">
        <v>40</v>
      </c>
      <c r="C815" s="44" t="s">
        <v>2008</v>
      </c>
      <c r="D815" s="354"/>
      <c r="E815" s="382" t="s">
        <v>20</v>
      </c>
      <c r="F815" s="44" t="s">
        <v>1707</v>
      </c>
      <c r="G815" s="354" t="s">
        <v>184</v>
      </c>
      <c r="H815" s="354">
        <v>448.03685999999999</v>
      </c>
      <c r="I815" s="354">
        <v>1</v>
      </c>
      <c r="J815" s="382">
        <v>448.03685999999999</v>
      </c>
      <c r="K815" s="382">
        <v>448.03685999999999</v>
      </c>
      <c r="L815" s="382">
        <v>1</v>
      </c>
      <c r="M815" s="382">
        <v>448.03685999999999</v>
      </c>
      <c r="N815" s="6" t="s">
        <v>1710</v>
      </c>
      <c r="O815" s="355">
        <v>45665</v>
      </c>
      <c r="P815" s="33" t="str">
        <f>HYPERLINK("https://my.zakupivli.pro/remote/dispatcher/state_purchase_view/56409739", "UA-2025-01-08-007829-a")</f>
        <v>UA-2025-01-08-007829-a</v>
      </c>
      <c r="Q815" s="382">
        <v>448.03685999999999</v>
      </c>
      <c r="R815" s="382">
        <v>1</v>
      </c>
      <c r="S815" s="382">
        <v>448.03685999999999</v>
      </c>
      <c r="T815" s="355">
        <v>45665</v>
      </c>
      <c r="U815" s="354"/>
      <c r="V815" s="382" t="s">
        <v>59</v>
      </c>
    </row>
    <row r="816" spans="1:22" ht="43.2" x14ac:dyDescent="0.3">
      <c r="A816" s="354">
        <v>810</v>
      </c>
      <c r="B816" s="448" t="s">
        <v>21</v>
      </c>
      <c r="C816" s="454" t="s">
        <v>2183</v>
      </c>
      <c r="D816" s="448" t="s">
        <v>58</v>
      </c>
      <c r="E816" s="448" t="s">
        <v>75</v>
      </c>
      <c r="F816" s="454" t="s">
        <v>1708</v>
      </c>
      <c r="G816" s="354" t="s">
        <v>186</v>
      </c>
      <c r="H816" s="354"/>
      <c r="I816" s="354">
        <v>35</v>
      </c>
      <c r="J816" s="382">
        <v>5718.64725</v>
      </c>
      <c r="K816" s="382"/>
      <c r="L816" s="382">
        <v>35</v>
      </c>
      <c r="M816" s="382">
        <v>5718.64725</v>
      </c>
      <c r="N816" s="6" t="s">
        <v>1711</v>
      </c>
      <c r="O816" s="383">
        <v>45665</v>
      </c>
      <c r="P816" s="33" t="str">
        <f>HYPERLINK("https://my.zakupivli.pro/remote/dispatcher/state_purchase_view/56394826", "UA-2025-01-08-001594-a")</f>
        <v>UA-2025-01-08-001594-a</v>
      </c>
      <c r="Q816" s="354"/>
      <c r="R816" s="354">
        <v>35</v>
      </c>
      <c r="S816" s="354">
        <v>5708.6121999999996</v>
      </c>
      <c r="T816" s="355">
        <v>45686</v>
      </c>
      <c r="U816" s="354"/>
      <c r="V816" s="354"/>
    </row>
    <row r="817" spans="1:22" ht="43.2" x14ac:dyDescent="0.3">
      <c r="A817" s="354">
        <v>811</v>
      </c>
      <c r="B817" s="382" t="s">
        <v>21</v>
      </c>
      <c r="C817" s="44" t="s">
        <v>2183</v>
      </c>
      <c r="D817" s="397" t="s">
        <v>58</v>
      </c>
      <c r="E817" s="382" t="s">
        <v>75</v>
      </c>
      <c r="F817" s="44" t="s">
        <v>1709</v>
      </c>
      <c r="G817" s="354" t="s">
        <v>186</v>
      </c>
      <c r="H817" s="354"/>
      <c r="I817" s="354">
        <v>4</v>
      </c>
      <c r="J817" s="382">
        <v>1862.7256400000001</v>
      </c>
      <c r="K817" s="382"/>
      <c r="L817" s="382">
        <v>4</v>
      </c>
      <c r="M817" s="382">
        <v>1862.7256400000001</v>
      </c>
      <c r="N817" s="6" t="s">
        <v>1712</v>
      </c>
      <c r="O817" s="383">
        <v>45665</v>
      </c>
      <c r="P817" s="33" t="str">
        <f>HYPERLINK("https://my.zakupivli.pro/remote/dispatcher/state_purchase_view/56394826", "UA-2025-01-08-001594-a")</f>
        <v>UA-2025-01-08-001594-a</v>
      </c>
      <c r="Q817" s="354"/>
      <c r="R817" s="354">
        <v>4</v>
      </c>
      <c r="S817" s="354">
        <v>1788.7212</v>
      </c>
      <c r="T817" s="402">
        <v>45686</v>
      </c>
      <c r="U817" s="354"/>
      <c r="V817" s="354"/>
    </row>
    <row r="818" spans="1:22" ht="62.4" x14ac:dyDescent="0.3">
      <c r="A818" s="354">
        <v>812</v>
      </c>
      <c r="B818" s="385" t="s">
        <v>21</v>
      </c>
      <c r="C818" s="44" t="s">
        <v>412</v>
      </c>
      <c r="D818" s="397" t="s">
        <v>58</v>
      </c>
      <c r="E818" s="385" t="s">
        <v>20</v>
      </c>
      <c r="F818" s="44" t="s">
        <v>2189</v>
      </c>
      <c r="G818" s="354" t="s">
        <v>185</v>
      </c>
      <c r="H818" s="354">
        <v>170.83332999999999</v>
      </c>
      <c r="I818" s="354">
        <v>1</v>
      </c>
      <c r="J818" s="385">
        <v>170.83332999999999</v>
      </c>
      <c r="K818" s="385">
        <v>170.83332999999999</v>
      </c>
      <c r="L818" s="385">
        <v>1</v>
      </c>
      <c r="M818" s="385">
        <v>170.83332999999999</v>
      </c>
      <c r="N818" s="6" t="s">
        <v>1715</v>
      </c>
      <c r="O818" s="355">
        <v>45671</v>
      </c>
      <c r="P818" s="33" t="str">
        <f>HYPERLINK("https://my.zakupivli.pro/remote/dispatcher/state_purchase_view/56534913", "UA-2025-01-14-013229-a")</f>
        <v>UA-2025-01-14-013229-a</v>
      </c>
      <c r="Q818" s="354">
        <v>164.16667000000001</v>
      </c>
      <c r="R818" s="354">
        <v>1</v>
      </c>
      <c r="S818" s="424">
        <v>164.16667000000001</v>
      </c>
      <c r="T818" s="355">
        <v>45700</v>
      </c>
      <c r="U818" s="354"/>
      <c r="V818" s="354"/>
    </row>
    <row r="819" spans="1:22" ht="62.4" x14ac:dyDescent="0.3">
      <c r="A819" s="354">
        <v>813</v>
      </c>
      <c r="B819" s="385" t="s">
        <v>21</v>
      </c>
      <c r="C819" s="44" t="s">
        <v>412</v>
      </c>
      <c r="D819" s="397" t="s">
        <v>58</v>
      </c>
      <c r="E819" s="385" t="s">
        <v>75</v>
      </c>
      <c r="F819" s="44" t="s">
        <v>2180</v>
      </c>
      <c r="G819" s="354" t="s">
        <v>186</v>
      </c>
      <c r="H819" s="354"/>
      <c r="I819" s="354">
        <v>36</v>
      </c>
      <c r="J819" s="354">
        <v>14805.525</v>
      </c>
      <c r="K819" s="354"/>
      <c r="L819" s="385">
        <v>36</v>
      </c>
      <c r="M819" s="385">
        <v>14805.525</v>
      </c>
      <c r="N819" s="6" t="s">
        <v>1716</v>
      </c>
      <c r="O819" s="384">
        <v>45671</v>
      </c>
      <c r="P819" s="33" t="str">
        <f>HYPERLINK("https://my.zakupivli.pro/remote/dispatcher/state_purchase_view/56533770", "UA-2025-01-14-012680-a")</f>
        <v>UA-2025-01-14-012680-a</v>
      </c>
      <c r="Q819" s="354"/>
      <c r="R819" s="354"/>
      <c r="S819" s="354"/>
      <c r="T819" s="355"/>
      <c r="U819" s="354" t="s">
        <v>1875</v>
      </c>
      <c r="V819" s="354"/>
    </row>
    <row r="820" spans="1:22" ht="43.2" x14ac:dyDescent="0.3">
      <c r="A820" s="354">
        <v>814</v>
      </c>
      <c r="B820" s="385" t="s">
        <v>21</v>
      </c>
      <c r="C820" s="44" t="s">
        <v>2188</v>
      </c>
      <c r="D820" s="397" t="s">
        <v>58</v>
      </c>
      <c r="E820" s="385" t="s">
        <v>75</v>
      </c>
      <c r="F820" s="44" t="s">
        <v>1713</v>
      </c>
      <c r="G820" s="354" t="s">
        <v>186</v>
      </c>
      <c r="H820" s="354"/>
      <c r="I820" s="354">
        <v>39</v>
      </c>
      <c r="J820" s="354">
        <v>1758.6956700000001</v>
      </c>
      <c r="K820" s="354"/>
      <c r="L820" s="385">
        <v>39</v>
      </c>
      <c r="M820" s="385">
        <v>1758.6956700000001</v>
      </c>
      <c r="N820" s="6" t="s">
        <v>1717</v>
      </c>
      <c r="O820" s="384">
        <v>45671</v>
      </c>
      <c r="P820" s="33" t="str">
        <f>HYPERLINK("https://my.zakupivli.pro/remote/dispatcher/state_purchase_view/56516163", "UA-2025-01-14-005210-a")</f>
        <v>UA-2025-01-14-005210-a</v>
      </c>
      <c r="Q820" s="354"/>
      <c r="R820" s="354">
        <v>39</v>
      </c>
      <c r="S820" s="354">
        <v>1382.2539999999999</v>
      </c>
      <c r="T820" s="355">
        <v>45691</v>
      </c>
      <c r="U820" s="354"/>
      <c r="V820" s="354"/>
    </row>
    <row r="821" spans="1:22" ht="46.8" x14ac:dyDescent="0.3">
      <c r="A821" s="354">
        <v>815</v>
      </c>
      <c r="B821" s="448" t="s">
        <v>21</v>
      </c>
      <c r="C821" s="454" t="s">
        <v>171</v>
      </c>
      <c r="D821" s="448" t="s">
        <v>58</v>
      </c>
      <c r="E821" s="448" t="s">
        <v>75</v>
      </c>
      <c r="F821" s="454" t="s">
        <v>2187</v>
      </c>
      <c r="G821" s="354" t="s">
        <v>186</v>
      </c>
      <c r="H821" s="354"/>
      <c r="I821" s="354">
        <v>2</v>
      </c>
      <c r="J821" s="119">
        <v>790</v>
      </c>
      <c r="K821" s="354"/>
      <c r="L821" s="385">
        <v>2</v>
      </c>
      <c r="M821" s="119">
        <v>790</v>
      </c>
      <c r="N821" s="6" t="s">
        <v>1718</v>
      </c>
      <c r="O821" s="384">
        <v>45671</v>
      </c>
      <c r="P821" s="33" t="str">
        <f>HYPERLINK("https://my.zakupivli.pro/remote/dispatcher/state_purchase_view/56511166", "UA-2025-01-14-003223-a")</f>
        <v>UA-2025-01-14-003223-a</v>
      </c>
      <c r="Q821" s="354"/>
      <c r="R821" s="354">
        <v>2</v>
      </c>
      <c r="S821" s="354">
        <v>598.31700000000001</v>
      </c>
      <c r="T821" s="425">
        <v>45691</v>
      </c>
      <c r="U821" s="354"/>
      <c r="V821" s="354"/>
    </row>
    <row r="822" spans="1:22" ht="46.8" x14ac:dyDescent="0.3">
      <c r="A822" s="354">
        <v>816</v>
      </c>
      <c r="B822" s="385" t="s">
        <v>21</v>
      </c>
      <c r="C822" s="44" t="s">
        <v>2186</v>
      </c>
      <c r="D822" s="397" t="s">
        <v>58</v>
      </c>
      <c r="E822" s="385" t="s">
        <v>75</v>
      </c>
      <c r="F822" s="44" t="s">
        <v>1714</v>
      </c>
      <c r="G822" s="354" t="s">
        <v>186</v>
      </c>
      <c r="H822" s="354"/>
      <c r="I822" s="354">
        <v>32</v>
      </c>
      <c r="J822" s="354">
        <v>1000.75</v>
      </c>
      <c r="K822" s="354"/>
      <c r="L822" s="385">
        <v>32</v>
      </c>
      <c r="M822" s="385">
        <v>1000.75</v>
      </c>
      <c r="N822" s="6" t="s">
        <v>1719</v>
      </c>
      <c r="O822" s="384">
        <v>45671</v>
      </c>
      <c r="P822" s="33" t="str">
        <f>HYPERLINK("https://my.zakupivli.pro/remote/dispatcher/state_purchase_view/56511166", "UA-2025-01-14-003223-a")</f>
        <v>UA-2025-01-14-003223-a</v>
      </c>
      <c r="Q822" s="354"/>
      <c r="R822" s="354">
        <v>32</v>
      </c>
      <c r="S822" s="354">
        <v>798.7482</v>
      </c>
      <c r="T822" s="355">
        <v>45687</v>
      </c>
      <c r="U822" s="354"/>
      <c r="V822" s="354"/>
    </row>
    <row r="823" spans="1:22" ht="62.4" x14ac:dyDescent="0.3">
      <c r="A823" s="354">
        <v>817</v>
      </c>
      <c r="B823" s="386" t="s">
        <v>21</v>
      </c>
      <c r="C823" s="44" t="s">
        <v>2007</v>
      </c>
      <c r="D823" s="397" t="s">
        <v>58</v>
      </c>
      <c r="E823" s="386" t="s">
        <v>75</v>
      </c>
      <c r="F823" s="44" t="s">
        <v>1720</v>
      </c>
      <c r="G823" s="354" t="s">
        <v>186</v>
      </c>
      <c r="H823" s="354"/>
      <c r="I823" s="354">
        <v>129</v>
      </c>
      <c r="J823" s="119">
        <v>11325</v>
      </c>
      <c r="K823" s="354"/>
      <c r="L823" s="386">
        <v>129</v>
      </c>
      <c r="M823" s="119">
        <v>11325</v>
      </c>
      <c r="N823" s="6" t="s">
        <v>1724</v>
      </c>
      <c r="O823" s="355">
        <v>45673</v>
      </c>
      <c r="P823" s="122" t="str">
        <f>HYPERLINK("https://my.zakupivli.pro/remote/dispatcher/state_purchase_view/56621501", "UA-2025-01-16-015154-a")</f>
        <v>UA-2025-01-16-015154-a</v>
      </c>
      <c r="Q823" s="354"/>
      <c r="R823" s="354">
        <v>129</v>
      </c>
      <c r="S823" s="354">
        <v>10658.2377</v>
      </c>
      <c r="T823" s="355">
        <v>45694</v>
      </c>
      <c r="U823" s="354"/>
      <c r="V823" s="354"/>
    </row>
    <row r="824" spans="1:22" ht="109.2" x14ac:dyDescent="0.3">
      <c r="A824" s="354">
        <v>818</v>
      </c>
      <c r="B824" s="448" t="s">
        <v>21</v>
      </c>
      <c r="C824" s="454" t="s">
        <v>2185</v>
      </c>
      <c r="D824" s="448" t="s">
        <v>58</v>
      </c>
      <c r="E824" s="448" t="s">
        <v>75</v>
      </c>
      <c r="F824" s="454" t="s">
        <v>1721</v>
      </c>
      <c r="G824" s="354" t="s">
        <v>186</v>
      </c>
      <c r="H824" s="354"/>
      <c r="I824" s="354">
        <v>2</v>
      </c>
      <c r="J824" s="119">
        <v>191.1</v>
      </c>
      <c r="K824" s="354"/>
      <c r="L824" s="386">
        <v>2</v>
      </c>
      <c r="M824" s="119">
        <v>191.1</v>
      </c>
      <c r="N824" s="6" t="s">
        <v>1725</v>
      </c>
      <c r="O824" s="387">
        <v>45673</v>
      </c>
      <c r="P824" s="122" t="str">
        <f>HYPERLINK("https://my.zakupivli.pro/remote/dispatcher/state_purchase_view/56611663", "UA-2025-01-16-010939-a")</f>
        <v>UA-2025-01-16-010939-a</v>
      </c>
      <c r="Q824" s="354"/>
      <c r="R824" s="354"/>
      <c r="S824" s="354"/>
      <c r="T824" s="355"/>
      <c r="U824" s="354" t="s">
        <v>1793</v>
      </c>
      <c r="V824" s="354"/>
    </row>
    <row r="825" spans="1:22" ht="62.4" x14ac:dyDescent="0.3">
      <c r="A825" s="354">
        <v>819</v>
      </c>
      <c r="B825" s="386" t="s">
        <v>21</v>
      </c>
      <c r="C825" s="44" t="s">
        <v>412</v>
      </c>
      <c r="D825" s="354"/>
      <c r="E825" s="386" t="s">
        <v>20</v>
      </c>
      <c r="F825" s="44" t="s">
        <v>2184</v>
      </c>
      <c r="G825" s="354" t="s">
        <v>185</v>
      </c>
      <c r="H825" s="119">
        <v>73.75</v>
      </c>
      <c r="I825" s="354">
        <v>1</v>
      </c>
      <c r="J825" s="119">
        <v>73.75</v>
      </c>
      <c r="K825" s="119">
        <v>73.75</v>
      </c>
      <c r="L825" s="386">
        <v>1</v>
      </c>
      <c r="M825" s="119">
        <v>73.75</v>
      </c>
      <c r="N825" s="6" t="s">
        <v>1726</v>
      </c>
      <c r="O825" s="387">
        <v>45673</v>
      </c>
      <c r="P825" s="122" t="str">
        <f>HYPERLINK("https://my.zakupivli.pro/remote/dispatcher/state_purchase_view/56598991", "UA-2025-01-16-005603-a")</f>
        <v>UA-2025-01-16-005603-a</v>
      </c>
      <c r="Q825" s="119">
        <v>73.75</v>
      </c>
      <c r="R825" s="386">
        <v>1</v>
      </c>
      <c r="S825" s="119">
        <v>73.75</v>
      </c>
      <c r="T825" s="387">
        <v>45673</v>
      </c>
      <c r="U825" s="354"/>
      <c r="V825" s="386" t="s">
        <v>59</v>
      </c>
    </row>
    <row r="826" spans="1:22" ht="62.4" x14ac:dyDescent="0.3">
      <c r="A826" s="354">
        <v>820</v>
      </c>
      <c r="B826" s="386" t="s">
        <v>21</v>
      </c>
      <c r="C826" s="44" t="s">
        <v>2001</v>
      </c>
      <c r="D826" s="354"/>
      <c r="E826" s="386" t="s">
        <v>20</v>
      </c>
      <c r="F826" s="44" t="s">
        <v>1722</v>
      </c>
      <c r="G826" s="354" t="s">
        <v>185</v>
      </c>
      <c r="H826" s="119">
        <v>73.5</v>
      </c>
      <c r="I826" s="354">
        <v>1</v>
      </c>
      <c r="J826" s="119">
        <v>73.5</v>
      </c>
      <c r="K826" s="119">
        <v>73.5</v>
      </c>
      <c r="L826" s="386">
        <v>1</v>
      </c>
      <c r="M826" s="119">
        <v>73.5</v>
      </c>
      <c r="N826" s="6" t="s">
        <v>1727</v>
      </c>
      <c r="O826" s="387">
        <v>45673</v>
      </c>
      <c r="P826" s="122" t="str">
        <f>HYPERLINK("https://my.zakupivli.pro/remote/dispatcher/state_purchase_view/56598627", "UA-2025-01-16-005354-a")</f>
        <v>UA-2025-01-16-005354-a</v>
      </c>
      <c r="Q826" s="119">
        <v>73.5</v>
      </c>
      <c r="R826" s="386">
        <v>1</v>
      </c>
      <c r="S826" s="119">
        <v>73.5</v>
      </c>
      <c r="T826" s="387">
        <v>45673</v>
      </c>
      <c r="U826" s="354"/>
      <c r="V826" s="386" t="s">
        <v>59</v>
      </c>
    </row>
    <row r="827" spans="1:22" ht="78" x14ac:dyDescent="0.3">
      <c r="A827" s="354">
        <v>821</v>
      </c>
      <c r="B827" s="448" t="s">
        <v>40</v>
      </c>
      <c r="C827" s="454" t="s">
        <v>1991</v>
      </c>
      <c r="D827" s="448"/>
      <c r="E827" s="448" t="s">
        <v>20</v>
      </c>
      <c r="F827" s="454" t="s">
        <v>1728</v>
      </c>
      <c r="G827" s="354" t="s">
        <v>184</v>
      </c>
      <c r="H827" s="354">
        <v>48.730989999999998</v>
      </c>
      <c r="I827" s="354">
        <v>1</v>
      </c>
      <c r="J827" s="388">
        <v>48.730989999999998</v>
      </c>
      <c r="K827" s="388">
        <v>48.730989999999998</v>
      </c>
      <c r="L827" s="388">
        <v>1</v>
      </c>
      <c r="M827" s="388">
        <v>48.730989999999998</v>
      </c>
      <c r="N827" s="6" t="s">
        <v>1730</v>
      </c>
      <c r="O827" s="389">
        <v>45673</v>
      </c>
      <c r="P827" s="33" t="str">
        <f>HYPERLINK("https://my.zakupivli.pro/remote/dispatcher/state_purchase_view/56624862", "UA-2025-01-16-016675-a")</f>
        <v>UA-2025-01-16-016675-a</v>
      </c>
      <c r="Q827" s="388">
        <v>48.730989999999998</v>
      </c>
      <c r="R827" s="388">
        <v>1</v>
      </c>
      <c r="S827" s="388">
        <v>48.730989999999998</v>
      </c>
      <c r="T827" s="389">
        <v>45673</v>
      </c>
      <c r="U827" s="354"/>
      <c r="V827" s="388" t="s">
        <v>59</v>
      </c>
    </row>
    <row r="828" spans="1:22" ht="78" x14ac:dyDescent="0.3">
      <c r="A828" s="354">
        <v>822</v>
      </c>
      <c r="B828" s="354" t="s">
        <v>40</v>
      </c>
      <c r="C828" s="44" t="s">
        <v>1991</v>
      </c>
      <c r="D828" s="354"/>
      <c r="E828" s="388" t="s">
        <v>20</v>
      </c>
      <c r="F828" s="44" t="s">
        <v>1729</v>
      </c>
      <c r="G828" s="354" t="s">
        <v>184</v>
      </c>
      <c r="H828" s="354">
        <v>51.379710000000003</v>
      </c>
      <c r="I828" s="354">
        <v>1</v>
      </c>
      <c r="J828" s="388">
        <v>51.379710000000003</v>
      </c>
      <c r="K828" s="388">
        <v>51.379710000000003</v>
      </c>
      <c r="L828" s="388">
        <v>1</v>
      </c>
      <c r="M828" s="388">
        <v>51.379710000000003</v>
      </c>
      <c r="N828" s="6" t="s">
        <v>1731</v>
      </c>
      <c r="O828" s="389">
        <v>45673</v>
      </c>
      <c r="P828" s="33" t="str">
        <f>HYPERLINK("https://my.zakupivli.pro/remote/dispatcher/state_purchase_view/56624857", "UA-2025-01-16-016667-a")</f>
        <v>UA-2025-01-16-016667-a</v>
      </c>
      <c r="Q828" s="388">
        <v>51.379710000000003</v>
      </c>
      <c r="R828" s="388">
        <v>1</v>
      </c>
      <c r="S828" s="388">
        <v>51.379710000000003</v>
      </c>
      <c r="T828" s="389">
        <v>45673</v>
      </c>
      <c r="U828" s="354"/>
      <c r="V828" s="388" t="s">
        <v>59</v>
      </c>
    </row>
    <row r="829" spans="1:22" ht="46.8" x14ac:dyDescent="0.3">
      <c r="A829" s="354">
        <v>823</v>
      </c>
      <c r="B829" s="354" t="s">
        <v>21</v>
      </c>
      <c r="C829" s="41" t="s">
        <v>2183</v>
      </c>
      <c r="D829" s="397" t="s">
        <v>58</v>
      </c>
      <c r="E829" s="354" t="s">
        <v>75</v>
      </c>
      <c r="F829" s="44" t="s">
        <v>1732</v>
      </c>
      <c r="G829" s="354" t="s">
        <v>1158</v>
      </c>
      <c r="H829" s="354"/>
      <c r="I829" s="354">
        <v>57674</v>
      </c>
      <c r="J829" s="119">
        <v>7962.5</v>
      </c>
      <c r="K829" s="354"/>
      <c r="L829" s="390">
        <v>57674</v>
      </c>
      <c r="M829" s="119">
        <v>7962.5</v>
      </c>
      <c r="N829" s="6" t="s">
        <v>1733</v>
      </c>
      <c r="O829" s="355">
        <v>45677</v>
      </c>
      <c r="P829" s="33" t="str">
        <f>HYPERLINK("https://my.zakupivli.pro/remote/dispatcher/state_purchase_view/56709458", "UA-2025-01-20-013715-a")</f>
        <v>UA-2025-01-20-013715-a</v>
      </c>
      <c r="Q829" s="354"/>
      <c r="R829" s="354">
        <v>57674</v>
      </c>
      <c r="S829" s="354">
        <v>6413.95</v>
      </c>
      <c r="T829" s="355">
        <v>45694</v>
      </c>
      <c r="U829" s="354"/>
      <c r="V829" s="354"/>
    </row>
    <row r="830" spans="1:22" ht="93.6" x14ac:dyDescent="0.3">
      <c r="A830" s="354">
        <v>824</v>
      </c>
      <c r="B830" s="354" t="s">
        <v>1150</v>
      </c>
      <c r="C830" s="454" t="s">
        <v>2182</v>
      </c>
      <c r="D830" s="448"/>
      <c r="E830" s="448" t="s">
        <v>75</v>
      </c>
      <c r="F830" s="454" t="s">
        <v>1734</v>
      </c>
      <c r="G830" s="354" t="s">
        <v>1149</v>
      </c>
      <c r="H830" s="354">
        <v>231.69</v>
      </c>
      <c r="I830" s="354">
        <v>1</v>
      </c>
      <c r="J830" s="391">
        <v>231.69</v>
      </c>
      <c r="K830" s="391">
        <v>231.69</v>
      </c>
      <c r="L830" s="391">
        <v>1</v>
      </c>
      <c r="M830" s="391">
        <v>231.69</v>
      </c>
      <c r="N830" s="6" t="s">
        <v>1737</v>
      </c>
      <c r="O830" s="355">
        <v>45678</v>
      </c>
      <c r="P830" s="33" t="str">
        <f>HYPERLINK("https://my.zakupivli.pro/remote/dispatcher/state_purchase_view/56767709", "UA-2025-01-21-018882-a")</f>
        <v>UA-2025-01-21-018882-a</v>
      </c>
      <c r="Q830" s="391">
        <v>231.69</v>
      </c>
      <c r="R830" s="391">
        <v>1</v>
      </c>
      <c r="S830" s="391">
        <v>231.69</v>
      </c>
      <c r="T830" s="392">
        <v>45678</v>
      </c>
      <c r="U830" s="354"/>
      <c r="V830" s="391" t="s">
        <v>59</v>
      </c>
    </row>
    <row r="831" spans="1:22" ht="46.8" x14ac:dyDescent="0.3">
      <c r="A831" s="354">
        <v>825</v>
      </c>
      <c r="B831" s="391" t="s">
        <v>21</v>
      </c>
      <c r="C831" s="44" t="s">
        <v>1155</v>
      </c>
      <c r="D831" s="397" t="s">
        <v>58</v>
      </c>
      <c r="E831" s="391" t="s">
        <v>75</v>
      </c>
      <c r="F831" s="44" t="s">
        <v>2181</v>
      </c>
      <c r="G831" s="354" t="s">
        <v>186</v>
      </c>
      <c r="H831" s="354"/>
      <c r="I831" s="354">
        <v>9</v>
      </c>
      <c r="J831" s="354">
        <v>1004.16667</v>
      </c>
      <c r="K831" s="354"/>
      <c r="L831" s="391">
        <v>9</v>
      </c>
      <c r="M831" s="391">
        <v>1004.16667</v>
      </c>
      <c r="N831" s="6" t="s">
        <v>1738</v>
      </c>
      <c r="O831" s="392">
        <v>45678</v>
      </c>
      <c r="P831" s="33" t="str">
        <f>HYPERLINK("https://my.zakupivli.pro/remote/dispatcher/state_purchase_view/56767093", "UA-2025-01-21-018552-a")</f>
        <v>UA-2025-01-21-018552-a</v>
      </c>
      <c r="Q831" s="354"/>
      <c r="R831" s="354">
        <v>9</v>
      </c>
      <c r="S831" s="354">
        <v>864.39030000000002</v>
      </c>
      <c r="T831" s="355">
        <v>45694</v>
      </c>
      <c r="U831" s="354"/>
      <c r="V831" s="354"/>
    </row>
    <row r="832" spans="1:22" ht="62.4" x14ac:dyDescent="0.3">
      <c r="A832" s="354">
        <v>826</v>
      </c>
      <c r="B832" s="391" t="s">
        <v>21</v>
      </c>
      <c r="C832" s="454" t="s">
        <v>412</v>
      </c>
      <c r="D832" s="448" t="s">
        <v>58</v>
      </c>
      <c r="E832" s="448" t="s">
        <v>75</v>
      </c>
      <c r="F832" s="454" t="s">
        <v>2180</v>
      </c>
      <c r="G832" s="354" t="s">
        <v>185</v>
      </c>
      <c r="H832" s="354"/>
      <c r="I832" s="354">
        <v>175</v>
      </c>
      <c r="J832" s="354">
        <v>24858.333330000001</v>
      </c>
      <c r="K832" s="354"/>
      <c r="L832" s="391">
        <v>175</v>
      </c>
      <c r="M832" s="391">
        <v>24858.333330000001</v>
      </c>
      <c r="N832" s="6" t="s">
        <v>1739</v>
      </c>
      <c r="O832" s="392">
        <v>45678</v>
      </c>
      <c r="P832" s="33" t="str">
        <f>HYPERLINK("https://my.zakupivli.pro/remote/dispatcher/state_purchase_view/56756969", "UA-2025-01-21-014078-a")</f>
        <v>UA-2025-01-21-014078-a</v>
      </c>
      <c r="Q832" s="354"/>
      <c r="R832" s="354">
        <v>175</v>
      </c>
      <c r="S832" s="354">
        <v>22198.355</v>
      </c>
      <c r="T832" s="443">
        <v>45727</v>
      </c>
      <c r="U832" s="354"/>
      <c r="V832" s="354"/>
    </row>
    <row r="833" spans="1:22" ht="62.4" x14ac:dyDescent="0.3">
      <c r="A833" s="354">
        <v>827</v>
      </c>
      <c r="B833" s="354" t="s">
        <v>40</v>
      </c>
      <c r="C833" s="44" t="s">
        <v>1991</v>
      </c>
      <c r="D833" s="354"/>
      <c r="E833" s="354" t="s">
        <v>20</v>
      </c>
      <c r="F833" s="44" t="s">
        <v>1735</v>
      </c>
      <c r="G833" s="354" t="s">
        <v>184</v>
      </c>
      <c r="H833" s="354">
        <v>357.62355000000002</v>
      </c>
      <c r="I833" s="354">
        <v>1</v>
      </c>
      <c r="J833" s="391">
        <v>357.62355000000002</v>
      </c>
      <c r="K833" s="391">
        <v>357.62355000000002</v>
      </c>
      <c r="L833" s="391">
        <v>1</v>
      </c>
      <c r="M833" s="391">
        <v>357.62355000000002</v>
      </c>
      <c r="N833" s="6" t="s">
        <v>1740</v>
      </c>
      <c r="O833" s="392">
        <v>45678</v>
      </c>
      <c r="P833" s="33" t="str">
        <f>HYPERLINK("https://my.zakupivli.pro/remote/dispatcher/state_purchase_view/56755417", "UA-2025-01-21-013373-a")</f>
        <v>UA-2025-01-21-013373-a</v>
      </c>
      <c r="Q833" s="391">
        <v>357.62355000000002</v>
      </c>
      <c r="R833" s="391">
        <v>1</v>
      </c>
      <c r="S833" s="391">
        <v>357.62355000000002</v>
      </c>
      <c r="T833" s="392">
        <v>45678</v>
      </c>
      <c r="U833" s="354"/>
      <c r="V833" s="391" t="s">
        <v>59</v>
      </c>
    </row>
    <row r="834" spans="1:22" ht="93.6" x14ac:dyDescent="0.3">
      <c r="A834" s="354">
        <v>828</v>
      </c>
      <c r="B834" s="354" t="s">
        <v>1150</v>
      </c>
      <c r="C834" s="44" t="s">
        <v>1736</v>
      </c>
      <c r="D834" s="354"/>
      <c r="E834" s="391" t="s">
        <v>75</v>
      </c>
      <c r="F834" s="44" t="s">
        <v>2179</v>
      </c>
      <c r="G834" s="354" t="s">
        <v>1149</v>
      </c>
      <c r="H834" s="119">
        <v>82.5</v>
      </c>
      <c r="I834" s="354">
        <v>1</v>
      </c>
      <c r="J834" s="119">
        <v>82.5</v>
      </c>
      <c r="K834" s="119">
        <v>82.5</v>
      </c>
      <c r="L834" s="391">
        <v>1</v>
      </c>
      <c r="M834" s="119">
        <v>82.5</v>
      </c>
      <c r="N834" s="6" t="s">
        <v>1741</v>
      </c>
      <c r="O834" s="392">
        <v>45678</v>
      </c>
      <c r="P834" s="33" t="str">
        <f>HYPERLINK("https://my.zakupivli.pro/remote/dispatcher/state_purchase_view/56754629", "UA-2025-01-21-013032-a")</f>
        <v>UA-2025-01-21-013032-a</v>
      </c>
      <c r="Q834" s="119">
        <v>82.5</v>
      </c>
      <c r="R834" s="391">
        <v>1</v>
      </c>
      <c r="S834" s="119">
        <v>82.5</v>
      </c>
      <c r="T834" s="392">
        <v>45678</v>
      </c>
      <c r="U834" s="354"/>
      <c r="V834" s="391" t="s">
        <v>59</v>
      </c>
    </row>
    <row r="835" spans="1:22" ht="43.2" x14ac:dyDescent="0.3">
      <c r="A835" s="354">
        <v>829</v>
      </c>
      <c r="B835" s="391" t="s">
        <v>21</v>
      </c>
      <c r="C835" s="44" t="s">
        <v>30</v>
      </c>
      <c r="D835" s="397" t="s">
        <v>58</v>
      </c>
      <c r="E835" s="391" t="s">
        <v>75</v>
      </c>
      <c r="F835" s="44" t="s">
        <v>2178</v>
      </c>
      <c r="G835" s="354" t="s">
        <v>186</v>
      </c>
      <c r="H835" s="354"/>
      <c r="I835" s="354">
        <v>64</v>
      </c>
      <c r="J835" s="119">
        <v>1525</v>
      </c>
      <c r="K835" s="354"/>
      <c r="L835" s="391">
        <v>64</v>
      </c>
      <c r="M835" s="119">
        <v>1525</v>
      </c>
      <c r="N835" s="6" t="s">
        <v>1742</v>
      </c>
      <c r="O835" s="392">
        <v>45678</v>
      </c>
      <c r="P835" s="33" t="str">
        <f>HYPERLINK("https://my.zakupivli.pro/remote/dispatcher/state_purchase_view/56727364", "UA-2025-01-21-000895-a")</f>
        <v>UA-2025-01-21-000895-a</v>
      </c>
      <c r="Q835" s="354"/>
      <c r="R835" s="354">
        <v>64</v>
      </c>
      <c r="S835" s="354">
        <v>1523.3920499999999</v>
      </c>
      <c r="T835" s="355">
        <v>45694</v>
      </c>
      <c r="U835" s="354"/>
      <c r="V835" s="354"/>
    </row>
    <row r="836" spans="1:22" ht="43.2" x14ac:dyDescent="0.3">
      <c r="A836" s="354">
        <v>830</v>
      </c>
      <c r="B836" s="391" t="s">
        <v>21</v>
      </c>
      <c r="C836" s="454" t="s">
        <v>30</v>
      </c>
      <c r="D836" s="448" t="s">
        <v>58</v>
      </c>
      <c r="E836" s="448" t="s">
        <v>75</v>
      </c>
      <c r="F836" s="454" t="s">
        <v>2177</v>
      </c>
      <c r="G836" s="354" t="s">
        <v>186</v>
      </c>
      <c r="H836" s="354"/>
      <c r="I836" s="354">
        <v>5</v>
      </c>
      <c r="J836" s="354">
        <v>910.13333</v>
      </c>
      <c r="K836" s="354"/>
      <c r="L836" s="391">
        <v>5</v>
      </c>
      <c r="M836" s="391">
        <v>910.13333</v>
      </c>
      <c r="N836" s="6" t="s">
        <v>1743</v>
      </c>
      <c r="O836" s="392">
        <v>45678</v>
      </c>
      <c r="P836" s="33" t="str">
        <f>HYPERLINK("https://my.zakupivli.pro/remote/dispatcher/state_purchase_view/56727364", "UA-2025-01-21-000895-a")</f>
        <v>UA-2025-01-21-000895-a</v>
      </c>
      <c r="Q836" s="354"/>
      <c r="R836" s="354">
        <v>5</v>
      </c>
      <c r="S836" s="354">
        <v>909.18</v>
      </c>
      <c r="T836" s="425">
        <v>45694</v>
      </c>
      <c r="U836" s="354"/>
      <c r="V836" s="354"/>
    </row>
    <row r="837" spans="1:22" ht="127.8" customHeight="1" x14ac:dyDescent="0.3">
      <c r="A837" s="354">
        <v>831</v>
      </c>
      <c r="B837" s="354" t="s">
        <v>40</v>
      </c>
      <c r="C837" s="44" t="s">
        <v>2081</v>
      </c>
      <c r="D837" s="354"/>
      <c r="E837" s="393" t="s">
        <v>75</v>
      </c>
      <c r="F837" s="44" t="s">
        <v>1744</v>
      </c>
      <c r="G837" s="354" t="s">
        <v>184</v>
      </c>
      <c r="H837" s="354">
        <v>98.311459999999997</v>
      </c>
      <c r="I837" s="354">
        <v>1</v>
      </c>
      <c r="J837" s="393">
        <v>98.311459999999997</v>
      </c>
      <c r="K837" s="393">
        <v>98.311459999999997</v>
      </c>
      <c r="L837" s="393">
        <v>1</v>
      </c>
      <c r="M837" s="393">
        <v>98.311459999999997</v>
      </c>
      <c r="N837" s="6" t="s">
        <v>1746</v>
      </c>
      <c r="O837" s="355">
        <v>45679</v>
      </c>
      <c r="P837" s="122" t="str">
        <f>HYPERLINK("https://my.zakupivli.pro/remote/dispatcher/state_purchase_view/56811498", "UA-2025-01-22-016532-a")</f>
        <v>UA-2025-01-22-016532-a</v>
      </c>
      <c r="Q837" s="393">
        <v>98.311459999999997</v>
      </c>
      <c r="R837" s="393">
        <v>1</v>
      </c>
      <c r="S837" s="393">
        <v>98.311459999999997</v>
      </c>
      <c r="T837" s="394">
        <v>45679</v>
      </c>
      <c r="U837" s="354"/>
      <c r="V837" s="393" t="s">
        <v>59</v>
      </c>
    </row>
    <row r="838" spans="1:22" ht="46.8" x14ac:dyDescent="0.3">
      <c r="A838" s="354">
        <v>832</v>
      </c>
      <c r="B838" s="354" t="s">
        <v>21</v>
      </c>
      <c r="C838" s="44" t="s">
        <v>1622</v>
      </c>
      <c r="D838" s="397" t="s">
        <v>58</v>
      </c>
      <c r="E838" s="393" t="s">
        <v>75</v>
      </c>
      <c r="F838" s="44" t="s">
        <v>2009</v>
      </c>
      <c r="G838" s="354" t="s">
        <v>186</v>
      </c>
      <c r="H838" s="354"/>
      <c r="I838" s="354">
        <v>2</v>
      </c>
      <c r="J838" s="354">
        <v>524.19749999999999</v>
      </c>
      <c r="K838" s="354"/>
      <c r="L838" s="393">
        <v>2</v>
      </c>
      <c r="M838" s="393">
        <v>524.19749999999999</v>
      </c>
      <c r="N838" s="6" t="s">
        <v>1747</v>
      </c>
      <c r="O838" s="394">
        <v>45679</v>
      </c>
      <c r="P838" s="122" t="str">
        <f>HYPERLINK("https://my.zakupivli.pro/remote/dispatcher/state_purchase_view/56797832", "UA-2025-01-22-010427-a")</f>
        <v>UA-2025-01-22-010427-a</v>
      </c>
      <c r="Q838" s="354"/>
      <c r="R838" s="354">
        <v>2</v>
      </c>
      <c r="S838" s="354">
        <v>445.8</v>
      </c>
      <c r="T838" s="355">
        <v>45700</v>
      </c>
      <c r="U838" s="354"/>
      <c r="V838" s="354"/>
    </row>
    <row r="839" spans="1:22" ht="62.4" x14ac:dyDescent="0.3">
      <c r="A839" s="354">
        <v>833</v>
      </c>
      <c r="B839" s="354" t="s">
        <v>40</v>
      </c>
      <c r="C839" s="505" t="s">
        <v>1991</v>
      </c>
      <c r="D839" s="448"/>
      <c r="E839" s="448" t="s">
        <v>20</v>
      </c>
      <c r="F839" s="454" t="s">
        <v>1745</v>
      </c>
      <c r="G839" s="354" t="s">
        <v>184</v>
      </c>
      <c r="H839" s="354">
        <v>101.5132</v>
      </c>
      <c r="I839" s="354">
        <v>1</v>
      </c>
      <c r="J839" s="393">
        <v>101.5132</v>
      </c>
      <c r="K839" s="393">
        <v>101.5132</v>
      </c>
      <c r="L839" s="393">
        <v>1</v>
      </c>
      <c r="M839" s="393">
        <v>101.5132</v>
      </c>
      <c r="N839" s="6" t="s">
        <v>1748</v>
      </c>
      <c r="O839" s="394">
        <v>45679</v>
      </c>
      <c r="P839" s="122" t="str">
        <f>HYPERLINK("https://my.zakupivli.pro/remote/dispatcher/state_purchase_view/56780342", "UA-2025-01-22-002610-a")</f>
        <v>UA-2025-01-22-002610-a</v>
      </c>
      <c r="Q839" s="393">
        <v>101.5132</v>
      </c>
      <c r="R839" s="393">
        <v>1</v>
      </c>
      <c r="S839" s="393">
        <v>101.5132</v>
      </c>
      <c r="T839" s="394">
        <v>45679</v>
      </c>
      <c r="U839" s="354"/>
      <c r="V839" s="393" t="s">
        <v>59</v>
      </c>
    </row>
    <row r="840" spans="1:22" ht="62.4" x14ac:dyDescent="0.3">
      <c r="A840" s="354">
        <v>834</v>
      </c>
      <c r="B840" s="43" t="s">
        <v>40</v>
      </c>
      <c r="C840" s="44" t="s">
        <v>41</v>
      </c>
      <c r="D840" s="107"/>
      <c r="E840" s="396" t="s">
        <v>20</v>
      </c>
      <c r="F840" s="44" t="s">
        <v>2176</v>
      </c>
      <c r="G840" s="396" t="s">
        <v>184</v>
      </c>
      <c r="H840" s="354">
        <v>55.728409999999997</v>
      </c>
      <c r="I840" s="354">
        <v>1</v>
      </c>
      <c r="J840" s="396">
        <v>55.728409999999997</v>
      </c>
      <c r="K840" s="396">
        <v>55.728409999999997</v>
      </c>
      <c r="L840" s="396">
        <v>1</v>
      </c>
      <c r="M840" s="396">
        <v>55.728409999999997</v>
      </c>
      <c r="N840" s="6" t="s">
        <v>1749</v>
      </c>
      <c r="O840" s="395">
        <v>45680</v>
      </c>
      <c r="P840" s="33" t="str">
        <f>HYPERLINK("https://my.zakupivli.pro/remote/dispatcher/state_purchase_view/56857702", "UA-2025-01-23-015872-a")</f>
        <v>UA-2025-01-23-015872-a</v>
      </c>
      <c r="Q840" s="396">
        <v>55.728409999999997</v>
      </c>
      <c r="R840" s="396">
        <v>1</v>
      </c>
      <c r="S840" s="396">
        <v>55.728409999999997</v>
      </c>
      <c r="T840" s="355">
        <v>45680</v>
      </c>
      <c r="U840" s="354"/>
      <c r="V840" s="396" t="s">
        <v>59</v>
      </c>
    </row>
    <row r="841" spans="1:22" ht="43.2" x14ac:dyDescent="0.3">
      <c r="A841" s="354">
        <v>835</v>
      </c>
      <c r="B841" s="397" t="s">
        <v>21</v>
      </c>
      <c r="C841" s="44" t="s">
        <v>873</v>
      </c>
      <c r="D841" s="397" t="s">
        <v>58</v>
      </c>
      <c r="E841" s="397" t="s">
        <v>75</v>
      </c>
      <c r="F841" s="44" t="s">
        <v>2175</v>
      </c>
      <c r="G841" s="354" t="s">
        <v>186</v>
      </c>
      <c r="H841" s="119"/>
      <c r="I841" s="354">
        <v>40</v>
      </c>
      <c r="J841" s="119">
        <v>1250</v>
      </c>
      <c r="K841" s="354"/>
      <c r="L841" s="397">
        <v>40</v>
      </c>
      <c r="M841" s="119">
        <v>1250</v>
      </c>
      <c r="N841" s="6" t="s">
        <v>1751</v>
      </c>
      <c r="O841" s="355">
        <v>45684</v>
      </c>
      <c r="P841" s="33" t="str">
        <f>HYPERLINK("https://my.zakupivli.pro/remote/dispatcher/state_purchase_view/56925415", "UA-2025-01-27-005506-a")</f>
        <v>UA-2025-01-27-005506-a</v>
      </c>
      <c r="Q841" s="354"/>
      <c r="R841" s="354">
        <v>40</v>
      </c>
      <c r="S841" s="354">
        <v>880.84416999999996</v>
      </c>
      <c r="T841" s="443">
        <v>45708</v>
      </c>
      <c r="U841" s="354"/>
      <c r="V841" s="354"/>
    </row>
    <row r="842" spans="1:22" ht="62.4" x14ac:dyDescent="0.3">
      <c r="A842" s="354">
        <v>836</v>
      </c>
      <c r="B842" s="397" t="s">
        <v>21</v>
      </c>
      <c r="C842" s="44" t="s">
        <v>894</v>
      </c>
      <c r="D842" s="354"/>
      <c r="E842" s="397" t="s">
        <v>75</v>
      </c>
      <c r="F842" s="44" t="s">
        <v>2174</v>
      </c>
      <c r="G842" s="354" t="s">
        <v>185</v>
      </c>
      <c r="H842" s="119">
        <v>82.5</v>
      </c>
      <c r="I842" s="354">
        <v>5</v>
      </c>
      <c r="J842" s="119">
        <v>82.5</v>
      </c>
      <c r="K842" s="119">
        <v>82.5</v>
      </c>
      <c r="L842" s="397">
        <v>5</v>
      </c>
      <c r="M842" s="119">
        <v>82.5</v>
      </c>
      <c r="N842" s="6" t="s">
        <v>1752</v>
      </c>
      <c r="O842" s="398">
        <v>45684</v>
      </c>
      <c r="P842" s="33" t="str">
        <f>HYPERLINK("https://my.zakupivli.pro/remote/dispatcher/state_purchase_view/56922843", "UA-2025-01-27-004441-a")</f>
        <v>UA-2025-01-27-004441-a</v>
      </c>
      <c r="Q842" s="119">
        <v>82.5</v>
      </c>
      <c r="R842" s="397">
        <v>5</v>
      </c>
      <c r="S842" s="119">
        <v>82.5</v>
      </c>
      <c r="T842" s="398">
        <v>45684</v>
      </c>
      <c r="U842" s="354"/>
      <c r="V842" s="397" t="s">
        <v>59</v>
      </c>
    </row>
    <row r="843" spans="1:22" ht="62.4" x14ac:dyDescent="0.3">
      <c r="A843" s="354">
        <v>837</v>
      </c>
      <c r="B843" s="397" t="s">
        <v>21</v>
      </c>
      <c r="C843" s="454" t="s">
        <v>2167</v>
      </c>
      <c r="D843" s="448"/>
      <c r="E843" s="448" t="s">
        <v>75</v>
      </c>
      <c r="F843" s="454" t="s">
        <v>1750</v>
      </c>
      <c r="G843" s="354" t="s">
        <v>185</v>
      </c>
      <c r="H843" s="354">
        <v>83.325000000000003</v>
      </c>
      <c r="I843" s="354">
        <v>5</v>
      </c>
      <c r="J843" s="397">
        <v>83.325000000000003</v>
      </c>
      <c r="K843" s="397">
        <v>83.325000000000003</v>
      </c>
      <c r="L843" s="397">
        <v>5</v>
      </c>
      <c r="M843" s="397">
        <v>83.325000000000003</v>
      </c>
      <c r="N843" s="6" t="s">
        <v>1753</v>
      </c>
      <c r="O843" s="398">
        <v>45684</v>
      </c>
      <c r="P843" s="33" t="str">
        <f>HYPERLINK("https://my.zakupivli.pro/remote/dispatcher/state_purchase_view/56922591", "UA-2025-01-27-004273-a")</f>
        <v>UA-2025-01-27-004273-a</v>
      </c>
      <c r="Q843" s="397">
        <v>83.325000000000003</v>
      </c>
      <c r="R843" s="397">
        <v>5</v>
      </c>
      <c r="S843" s="397">
        <v>83.325000000000003</v>
      </c>
      <c r="T843" s="398">
        <v>45684</v>
      </c>
      <c r="U843" s="354"/>
      <c r="V843" s="397" t="s">
        <v>59</v>
      </c>
    </row>
    <row r="844" spans="1:22" ht="109.2" x14ac:dyDescent="0.3">
      <c r="A844" s="354">
        <v>838</v>
      </c>
      <c r="B844" s="43" t="s">
        <v>40</v>
      </c>
      <c r="C844" s="44" t="s">
        <v>2008</v>
      </c>
      <c r="D844" s="397" t="s">
        <v>58</v>
      </c>
      <c r="E844" s="397" t="s">
        <v>88</v>
      </c>
      <c r="F844" s="44" t="s">
        <v>1754</v>
      </c>
      <c r="G844" s="354" t="s">
        <v>184</v>
      </c>
      <c r="H844" s="354">
        <v>4346.2678999999998</v>
      </c>
      <c r="I844" s="354">
        <v>1</v>
      </c>
      <c r="J844" s="397">
        <v>4346.2678999999998</v>
      </c>
      <c r="K844" s="397">
        <v>4346.2678999999998</v>
      </c>
      <c r="L844" s="397">
        <v>1</v>
      </c>
      <c r="M844" s="397">
        <v>4346.2678999999998</v>
      </c>
      <c r="N844" s="6" t="s">
        <v>1757</v>
      </c>
      <c r="O844" s="398">
        <v>45684</v>
      </c>
      <c r="P844" s="33" t="str">
        <f>HYPERLINK("https://my.zakupivli.pro/remote/dispatcher/state_purchase_view/56941416", "UA-2025-01-27-012573-a")</f>
        <v>UA-2025-01-27-012573-a</v>
      </c>
      <c r="Q844" s="354"/>
      <c r="R844" s="354"/>
      <c r="S844" s="354"/>
      <c r="T844" s="355"/>
      <c r="U844" s="354"/>
      <c r="V844" s="354" t="s">
        <v>1793</v>
      </c>
    </row>
    <row r="845" spans="1:22" ht="109.2" x14ac:dyDescent="0.3">
      <c r="A845" s="354">
        <v>839</v>
      </c>
      <c r="B845" s="43" t="s">
        <v>40</v>
      </c>
      <c r="C845" s="44" t="s">
        <v>2008</v>
      </c>
      <c r="D845" s="397" t="s">
        <v>58</v>
      </c>
      <c r="E845" s="397" t="s">
        <v>88</v>
      </c>
      <c r="F845" s="44" t="s">
        <v>1755</v>
      </c>
      <c r="G845" s="397" t="s">
        <v>184</v>
      </c>
      <c r="H845" s="354">
        <v>28548.56783</v>
      </c>
      <c r="I845" s="354">
        <v>1</v>
      </c>
      <c r="J845" s="397">
        <v>28548.56783</v>
      </c>
      <c r="K845" s="397">
        <v>28548.56783</v>
      </c>
      <c r="L845" s="397">
        <v>1</v>
      </c>
      <c r="M845" s="397">
        <v>28548.56783</v>
      </c>
      <c r="N845" s="6" t="s">
        <v>1758</v>
      </c>
      <c r="O845" s="398">
        <v>45684</v>
      </c>
      <c r="P845" s="33" t="str">
        <f>HYPERLINK("https://my.zakupivli.pro/remote/dispatcher/state_purchase_view/56941334", "UA-2025-01-27-012515-a")</f>
        <v>UA-2025-01-27-012515-a</v>
      </c>
      <c r="Q845" s="119">
        <v>28548.5</v>
      </c>
      <c r="R845" s="354">
        <v>1</v>
      </c>
      <c r="S845" s="119">
        <v>28548.5</v>
      </c>
      <c r="T845" s="355">
        <v>45722</v>
      </c>
      <c r="U845" s="354"/>
      <c r="V845" s="354"/>
    </row>
    <row r="846" spans="1:22" ht="109.2" x14ac:dyDescent="0.3">
      <c r="A846" s="354">
        <v>840</v>
      </c>
      <c r="B846" s="43" t="s">
        <v>40</v>
      </c>
      <c r="C846" s="44" t="s">
        <v>2008</v>
      </c>
      <c r="D846" s="397" t="s">
        <v>58</v>
      </c>
      <c r="E846" s="397" t="s">
        <v>88</v>
      </c>
      <c r="F846" s="44" t="s">
        <v>1756</v>
      </c>
      <c r="G846" s="397" t="s">
        <v>184</v>
      </c>
      <c r="H846" s="354">
        <v>2484.1018399999998</v>
      </c>
      <c r="I846" s="354">
        <v>1</v>
      </c>
      <c r="J846" s="397">
        <v>2484.1018399999998</v>
      </c>
      <c r="K846" s="397">
        <v>2484.1018399999998</v>
      </c>
      <c r="L846" s="397">
        <v>1</v>
      </c>
      <c r="M846" s="397">
        <v>2484.1018399999998</v>
      </c>
      <c r="N846" s="6" t="s">
        <v>1759</v>
      </c>
      <c r="O846" s="398">
        <v>45684</v>
      </c>
      <c r="P846" s="33" t="str">
        <f>HYPERLINK("https://my.zakupivli.pro/remote/dispatcher/state_purchase_view/56940479", "UA-2025-01-27-012138-a")</f>
        <v>UA-2025-01-27-012138-a</v>
      </c>
      <c r="Q846" s="442">
        <v>2483.7523000000001</v>
      </c>
      <c r="R846" s="354">
        <v>1</v>
      </c>
      <c r="S846" s="354">
        <v>2483.7523000000001</v>
      </c>
      <c r="T846" s="355">
        <v>45716</v>
      </c>
      <c r="U846" s="354"/>
      <c r="V846" s="354"/>
    </row>
    <row r="847" spans="1:22" ht="156" x14ac:dyDescent="0.3">
      <c r="A847" s="354">
        <v>841</v>
      </c>
      <c r="B847" s="43" t="s">
        <v>40</v>
      </c>
      <c r="C847" s="44" t="s">
        <v>2008</v>
      </c>
      <c r="D847" s="397" t="s">
        <v>58</v>
      </c>
      <c r="E847" s="397" t="s">
        <v>88</v>
      </c>
      <c r="F847" s="44" t="s">
        <v>1760</v>
      </c>
      <c r="G847" s="397" t="s">
        <v>184</v>
      </c>
      <c r="H847" s="354">
        <v>8461.8582999999999</v>
      </c>
      <c r="I847" s="354">
        <v>1</v>
      </c>
      <c r="J847" s="397">
        <v>8461.8582999999999</v>
      </c>
      <c r="K847" s="397">
        <v>8461.8582999999999</v>
      </c>
      <c r="L847" s="397">
        <v>1</v>
      </c>
      <c r="M847" s="397">
        <v>8461.8582999999999</v>
      </c>
      <c r="N847" s="6" t="s">
        <v>1761</v>
      </c>
      <c r="O847" s="398">
        <v>45684</v>
      </c>
      <c r="P847" s="33" t="str">
        <f>HYPERLINK("https://my.zakupivli.pro/remote/dispatcher/state_purchase_view/56943093", "UA-2025-01-27-013389-a")</f>
        <v>UA-2025-01-27-013389-a</v>
      </c>
      <c r="Q847" s="448">
        <v>5461.8554999999997</v>
      </c>
      <c r="R847" s="448">
        <v>1</v>
      </c>
      <c r="S847" s="448">
        <v>5461.8554999999997</v>
      </c>
      <c r="T847" s="443">
        <v>45721</v>
      </c>
      <c r="U847" s="354"/>
      <c r="V847" s="354"/>
    </row>
    <row r="848" spans="1:22" ht="109.2" x14ac:dyDescent="0.3">
      <c r="A848" s="354">
        <v>842</v>
      </c>
      <c r="B848" s="43" t="s">
        <v>40</v>
      </c>
      <c r="C848" s="44" t="s">
        <v>41</v>
      </c>
      <c r="D848" s="397" t="s">
        <v>58</v>
      </c>
      <c r="E848" s="397" t="s">
        <v>88</v>
      </c>
      <c r="F848" s="44" t="s">
        <v>2173</v>
      </c>
      <c r="G848" s="397" t="s">
        <v>184</v>
      </c>
      <c r="H848" s="354">
        <v>1764.4071100000001</v>
      </c>
      <c r="I848" s="354">
        <v>1</v>
      </c>
      <c r="J848" s="397">
        <v>1764.4071100000001</v>
      </c>
      <c r="K848" s="397">
        <v>1764.4071100000001</v>
      </c>
      <c r="L848" s="397">
        <v>1</v>
      </c>
      <c r="M848" s="397">
        <v>1764.4071100000001</v>
      </c>
      <c r="N848" s="6" t="s">
        <v>1762</v>
      </c>
      <c r="O848" s="398">
        <v>45684</v>
      </c>
      <c r="P848" s="33" t="str">
        <f>HYPERLINK("https://my.zakupivli.pro/remote/dispatcher/state_purchase_view/56942695", "UA-2025-01-27-013156-a")</f>
        <v>UA-2025-01-27-013156-a</v>
      </c>
      <c r="Q848" s="445">
        <v>1764.2238</v>
      </c>
      <c r="R848" s="354">
        <v>1</v>
      </c>
      <c r="S848" s="354">
        <v>1764.2238</v>
      </c>
      <c r="T848" s="355">
        <v>45350</v>
      </c>
      <c r="U848" s="354"/>
      <c r="V848" s="354"/>
    </row>
    <row r="849" spans="1:22" ht="140.4" x14ac:dyDescent="0.3">
      <c r="A849" s="354">
        <v>843</v>
      </c>
      <c r="B849" s="43" t="s">
        <v>40</v>
      </c>
      <c r="C849" s="44" t="s">
        <v>1991</v>
      </c>
      <c r="D849" s="397" t="s">
        <v>58</v>
      </c>
      <c r="E849" s="397" t="s">
        <v>88</v>
      </c>
      <c r="F849" s="44" t="s">
        <v>1763</v>
      </c>
      <c r="G849" s="397" t="s">
        <v>184</v>
      </c>
      <c r="H849" s="354">
        <v>9651.1299999999992</v>
      </c>
      <c r="I849" s="354">
        <v>1</v>
      </c>
      <c r="J849" s="397">
        <v>9651.1299999999992</v>
      </c>
      <c r="K849" s="397">
        <v>9651.1299999999992</v>
      </c>
      <c r="L849" s="397">
        <v>1</v>
      </c>
      <c r="M849" s="397">
        <v>9651.1299999999992</v>
      </c>
      <c r="N849" s="6" t="s">
        <v>1765</v>
      </c>
      <c r="O849" s="398">
        <v>45684</v>
      </c>
      <c r="P849" s="33" t="str">
        <f>HYPERLINK("https://my.zakupivli.pro/remote/dispatcher/state_purchase_view/56943542", "UA-2025-01-27-013503-a")</f>
        <v>UA-2025-01-27-013503-a</v>
      </c>
      <c r="Q849" s="445">
        <v>9554.3718700000009</v>
      </c>
      <c r="R849" s="354">
        <v>1</v>
      </c>
      <c r="S849" s="354">
        <v>9554.3718700000009</v>
      </c>
      <c r="T849" s="355">
        <v>45726</v>
      </c>
      <c r="U849" s="354"/>
      <c r="V849" s="354"/>
    </row>
    <row r="850" spans="1:22" ht="109.2" x14ac:dyDescent="0.3">
      <c r="A850" s="354">
        <v>844</v>
      </c>
      <c r="B850" s="43" t="s">
        <v>40</v>
      </c>
      <c r="C850" s="44" t="s">
        <v>2008</v>
      </c>
      <c r="D850" s="397" t="s">
        <v>58</v>
      </c>
      <c r="E850" s="397" t="s">
        <v>88</v>
      </c>
      <c r="F850" s="44" t="s">
        <v>1764</v>
      </c>
      <c r="G850" s="397" t="s">
        <v>184</v>
      </c>
      <c r="H850" s="354">
        <v>1705.3318400000001</v>
      </c>
      <c r="I850" s="354">
        <v>1</v>
      </c>
      <c r="J850" s="397">
        <v>1705.3318400000001</v>
      </c>
      <c r="K850" s="397">
        <v>1705.3318400000001</v>
      </c>
      <c r="L850" s="397">
        <v>1</v>
      </c>
      <c r="M850" s="397">
        <v>1705.3318400000001</v>
      </c>
      <c r="N850" s="6" t="s">
        <v>1766</v>
      </c>
      <c r="O850" s="398">
        <v>45684</v>
      </c>
      <c r="P850" s="33" t="str">
        <f>HYPERLINK("https://my.zakupivli.pro/remote/dispatcher/state_purchase_view/56943535", "UA-2025-01-27-013497-a")</f>
        <v>UA-2025-01-27-013497-a</v>
      </c>
      <c r="Q850" s="445">
        <v>1705.33167</v>
      </c>
      <c r="R850" s="354">
        <v>1</v>
      </c>
      <c r="S850" s="354">
        <v>1705.33167</v>
      </c>
      <c r="T850" s="355">
        <v>45727</v>
      </c>
      <c r="U850" s="354"/>
      <c r="V850" s="354"/>
    </row>
    <row r="851" spans="1:22" ht="156" x14ac:dyDescent="0.3">
      <c r="A851" s="354">
        <v>845</v>
      </c>
      <c r="B851" s="43" t="s">
        <v>40</v>
      </c>
      <c r="C851" s="44" t="s">
        <v>41</v>
      </c>
      <c r="D851" s="397" t="s">
        <v>58</v>
      </c>
      <c r="E851" s="397" t="s">
        <v>88</v>
      </c>
      <c r="F851" s="44" t="s">
        <v>2172</v>
      </c>
      <c r="G851" s="397" t="s">
        <v>184</v>
      </c>
      <c r="H851" s="354">
        <v>12596.012000000001</v>
      </c>
      <c r="I851" s="354">
        <v>1</v>
      </c>
      <c r="J851" s="397">
        <v>12596.012000000001</v>
      </c>
      <c r="K851" s="397">
        <v>12596.012000000001</v>
      </c>
      <c r="L851" s="397">
        <v>1</v>
      </c>
      <c r="M851" s="397">
        <v>12596.012000000001</v>
      </c>
      <c r="N851" s="6" t="s">
        <v>1768</v>
      </c>
      <c r="O851" s="398">
        <v>45684</v>
      </c>
      <c r="P851" s="33" t="str">
        <f>HYPERLINK("https://my.zakupivli.pro/remote/dispatcher/state_purchase_view/56944556", "UA-2025-01-27-014006-a")</f>
        <v>UA-2025-01-27-014006-a</v>
      </c>
      <c r="Q851" s="354">
        <v>12576.503650000001</v>
      </c>
      <c r="R851" s="354">
        <v>1</v>
      </c>
      <c r="S851" s="445">
        <v>12576.503650000001</v>
      </c>
      <c r="T851" s="355">
        <v>45726</v>
      </c>
      <c r="U851" s="354"/>
      <c r="V851" s="354"/>
    </row>
    <row r="852" spans="1:22" ht="109.2" x14ac:dyDescent="0.3">
      <c r="A852" s="354">
        <v>846</v>
      </c>
      <c r="B852" s="43" t="s">
        <v>40</v>
      </c>
      <c r="C852" s="44" t="s">
        <v>2008</v>
      </c>
      <c r="D852" s="397" t="s">
        <v>58</v>
      </c>
      <c r="E852" s="397" t="s">
        <v>88</v>
      </c>
      <c r="F852" s="44" t="s">
        <v>1767</v>
      </c>
      <c r="G852" s="397" t="s">
        <v>184</v>
      </c>
      <c r="H852" s="354">
        <v>2505.2600000000002</v>
      </c>
      <c r="I852" s="354">
        <v>1</v>
      </c>
      <c r="J852" s="397">
        <v>2505.2600000000002</v>
      </c>
      <c r="K852" s="397">
        <v>2505.2600000000002</v>
      </c>
      <c r="L852" s="397">
        <v>1</v>
      </c>
      <c r="M852" s="397">
        <v>2505.2600000000002</v>
      </c>
      <c r="N852" s="6" t="s">
        <v>1769</v>
      </c>
      <c r="O852" s="398">
        <v>45684</v>
      </c>
      <c r="P852" s="33" t="str">
        <f>HYPERLINK("https://my.zakupivli.pro/remote/dispatcher/state_purchase_view/56944415", "UA-2025-01-27-013929-a")</f>
        <v>UA-2025-01-27-013929-a</v>
      </c>
      <c r="Q852" s="354">
        <v>2505.1131999999998</v>
      </c>
      <c r="R852" s="354">
        <v>1</v>
      </c>
      <c r="S852" s="445">
        <v>2505.1131999999998</v>
      </c>
      <c r="T852" s="355">
        <v>45716</v>
      </c>
      <c r="U852" s="354"/>
      <c r="V852" s="354"/>
    </row>
    <row r="853" spans="1:22" ht="109.2" x14ac:dyDescent="0.3">
      <c r="A853" s="397">
        <v>847</v>
      </c>
      <c r="B853" s="397" t="s">
        <v>40</v>
      </c>
      <c r="C853" s="44" t="s">
        <v>1991</v>
      </c>
      <c r="D853" s="397" t="s">
        <v>58</v>
      </c>
      <c r="E853" s="397" t="s">
        <v>88</v>
      </c>
      <c r="F853" s="44" t="s">
        <v>1770</v>
      </c>
      <c r="G853" s="397" t="s">
        <v>184</v>
      </c>
      <c r="H853" s="397">
        <v>3754.07</v>
      </c>
      <c r="I853" s="397">
        <v>1</v>
      </c>
      <c r="J853" s="397">
        <v>3754.07</v>
      </c>
      <c r="K853" s="397">
        <v>3754.07</v>
      </c>
      <c r="L853" s="397">
        <v>1</v>
      </c>
      <c r="M853" s="397">
        <v>3754.07</v>
      </c>
      <c r="N853" s="6" t="s">
        <v>1771</v>
      </c>
      <c r="O853" s="398">
        <v>45684</v>
      </c>
      <c r="P853" s="33" t="str">
        <f>HYPERLINK("https://my.zakupivli.pro/remote/dispatcher/state_purchase_view/56946083", "UA-2025-01-27-014685-a")</f>
        <v>UA-2025-01-27-014685-a</v>
      </c>
      <c r="Q853" s="397">
        <v>3716.3158699999999</v>
      </c>
      <c r="R853" s="397">
        <v>1</v>
      </c>
      <c r="S853" s="445">
        <v>3716.3158699999999</v>
      </c>
      <c r="T853" s="398">
        <v>45726</v>
      </c>
      <c r="U853" s="397"/>
      <c r="V853" s="397"/>
    </row>
    <row r="854" spans="1:22" ht="109.2" x14ac:dyDescent="0.3">
      <c r="A854" s="397">
        <v>848</v>
      </c>
      <c r="B854" s="397" t="s">
        <v>40</v>
      </c>
      <c r="C854" s="44" t="s">
        <v>41</v>
      </c>
      <c r="D854" s="397" t="s">
        <v>58</v>
      </c>
      <c r="E854" s="397" t="s">
        <v>88</v>
      </c>
      <c r="F854" s="44" t="s">
        <v>2171</v>
      </c>
      <c r="G854" s="397" t="s">
        <v>184</v>
      </c>
      <c r="H854" s="397" t="s">
        <v>1773</v>
      </c>
      <c r="I854" s="397">
        <v>1</v>
      </c>
      <c r="J854" s="397" t="s">
        <v>1773</v>
      </c>
      <c r="K854" s="397" t="s">
        <v>1773</v>
      </c>
      <c r="L854" s="397">
        <v>1</v>
      </c>
      <c r="M854" s="397" t="s">
        <v>1773</v>
      </c>
      <c r="N854" s="6" t="s">
        <v>1772</v>
      </c>
      <c r="O854" s="398">
        <v>45684</v>
      </c>
      <c r="P854" s="33" t="str">
        <f>HYPERLINK("https://my.zakupivli.pro/remote/dispatcher/state_purchase_view/56944894", "UA-2025-01-27-014227-a")</f>
        <v>UA-2025-01-27-014227-a</v>
      </c>
      <c r="Q854" s="397">
        <v>1525.7291700000001</v>
      </c>
      <c r="R854" s="397">
        <v>1</v>
      </c>
      <c r="S854" s="445">
        <v>1525.7291700000001</v>
      </c>
      <c r="T854" s="398">
        <v>45727</v>
      </c>
      <c r="U854" s="397"/>
      <c r="V854" s="397"/>
    </row>
    <row r="855" spans="1:22" ht="62.4" x14ac:dyDescent="0.3">
      <c r="A855" s="397">
        <v>849</v>
      </c>
      <c r="B855" s="397" t="s">
        <v>40</v>
      </c>
      <c r="C855" s="44" t="s">
        <v>1991</v>
      </c>
      <c r="D855" s="397"/>
      <c r="E855" s="397" t="s">
        <v>20</v>
      </c>
      <c r="F855" s="44" t="s">
        <v>1774</v>
      </c>
      <c r="G855" s="397" t="s">
        <v>184</v>
      </c>
      <c r="H855" s="397">
        <v>334.97960999999998</v>
      </c>
      <c r="I855" s="397">
        <v>1</v>
      </c>
      <c r="J855" s="397">
        <v>334.97960999999998</v>
      </c>
      <c r="K855" s="397">
        <v>334.97960999999998</v>
      </c>
      <c r="L855" s="397">
        <v>1</v>
      </c>
      <c r="M855" s="397">
        <v>334.97960999999998</v>
      </c>
      <c r="N855" s="6" t="s">
        <v>1776</v>
      </c>
      <c r="O855" s="398">
        <v>45684</v>
      </c>
      <c r="P855" s="33" t="str">
        <f>HYPERLINK("https://my.zakupivli.pro/remote/dispatcher/state_purchase_view/56947418", "UA-2025-01-27-015305-a")</f>
        <v>UA-2025-01-27-015305-a</v>
      </c>
      <c r="Q855" s="397">
        <v>334.97960999999998</v>
      </c>
      <c r="R855" s="397">
        <v>1</v>
      </c>
      <c r="S855" s="397">
        <v>334.97960999999998</v>
      </c>
      <c r="T855" s="398">
        <v>45684</v>
      </c>
      <c r="U855" s="397"/>
      <c r="V855" s="397" t="s">
        <v>59</v>
      </c>
    </row>
    <row r="856" spans="1:22" ht="140.4" x14ac:dyDescent="0.3">
      <c r="A856" s="397">
        <v>850</v>
      </c>
      <c r="B856" s="397" t="s">
        <v>40</v>
      </c>
      <c r="C856" s="44" t="s">
        <v>2008</v>
      </c>
      <c r="D856" s="397" t="s">
        <v>58</v>
      </c>
      <c r="E856" s="397" t="s">
        <v>88</v>
      </c>
      <c r="F856" s="44" t="s">
        <v>1775</v>
      </c>
      <c r="G856" s="397" t="s">
        <v>184</v>
      </c>
      <c r="H856" s="397">
        <v>12326.102199999999</v>
      </c>
      <c r="I856" s="397">
        <v>1</v>
      </c>
      <c r="J856" s="397">
        <v>12326.102199999999</v>
      </c>
      <c r="K856" s="397">
        <v>12326.102199999999</v>
      </c>
      <c r="L856" s="397">
        <v>1</v>
      </c>
      <c r="M856" s="397">
        <v>12326.102199999999</v>
      </c>
      <c r="N856" s="6" t="s">
        <v>1777</v>
      </c>
      <c r="O856" s="398">
        <v>45684</v>
      </c>
      <c r="P856" s="33" t="str">
        <f>HYPERLINK("https://my.zakupivli.pro/remote/dispatcher/state_purchase_view/56946120", "UA-2025-01-27-014719-a")</f>
        <v>UA-2025-01-27-014719-a</v>
      </c>
      <c r="Q856" s="397">
        <v>12291.666670000001</v>
      </c>
      <c r="R856" s="397">
        <v>1</v>
      </c>
      <c r="S856" s="445">
        <v>12291.666670000001</v>
      </c>
      <c r="T856" s="398">
        <v>45727</v>
      </c>
      <c r="U856" s="397"/>
      <c r="V856" s="397"/>
    </row>
    <row r="857" spans="1:22" ht="124.8" x14ac:dyDescent="0.3">
      <c r="A857" s="397">
        <v>851</v>
      </c>
      <c r="B857" s="397" t="s">
        <v>40</v>
      </c>
      <c r="C857" s="44" t="s">
        <v>2008</v>
      </c>
      <c r="D857" s="397" t="s">
        <v>58</v>
      </c>
      <c r="E857" s="397" t="s">
        <v>88</v>
      </c>
      <c r="F857" s="44" t="s">
        <v>1778</v>
      </c>
      <c r="G857" s="397" t="s">
        <v>184</v>
      </c>
      <c r="H857" s="397">
        <v>9000.2278900000001</v>
      </c>
      <c r="I857" s="397">
        <v>1</v>
      </c>
      <c r="J857" s="397">
        <v>9000.2278900000001</v>
      </c>
      <c r="K857" s="397">
        <v>9000.2278900000001</v>
      </c>
      <c r="L857" s="397">
        <v>1</v>
      </c>
      <c r="M857" s="397">
        <v>9000.2278900000001</v>
      </c>
      <c r="N857" s="6" t="s">
        <v>1780</v>
      </c>
      <c r="O857" s="398">
        <v>45684</v>
      </c>
      <c r="P857" s="33" t="str">
        <f>HYPERLINK("https://my.zakupivli.pro/remote/dispatcher/state_purchase_view/56947859", "UA-2025-01-27-015612-a")</f>
        <v>UA-2025-01-27-015612-a</v>
      </c>
      <c r="Q857" s="397">
        <v>8871.6583300000002</v>
      </c>
      <c r="R857" s="397">
        <v>1</v>
      </c>
      <c r="S857" s="445">
        <v>8871.6583300000002</v>
      </c>
      <c r="T857" s="398">
        <v>45727</v>
      </c>
      <c r="U857" s="397"/>
      <c r="V857" s="397"/>
    </row>
    <row r="858" spans="1:22" ht="109.2" x14ac:dyDescent="0.3">
      <c r="A858" s="397">
        <v>852</v>
      </c>
      <c r="B858" s="397" t="s">
        <v>40</v>
      </c>
      <c r="C858" s="44" t="s">
        <v>1991</v>
      </c>
      <c r="D858" s="397" t="s">
        <v>58</v>
      </c>
      <c r="E858" s="397" t="s">
        <v>88</v>
      </c>
      <c r="F858" s="44" t="s">
        <v>1779</v>
      </c>
      <c r="G858" s="397" t="s">
        <v>184</v>
      </c>
      <c r="H858" s="397">
        <v>2234.98</v>
      </c>
      <c r="I858" s="397">
        <v>1</v>
      </c>
      <c r="J858" s="397">
        <v>2234.98</v>
      </c>
      <c r="K858" s="397">
        <v>2234.98</v>
      </c>
      <c r="L858" s="397">
        <v>1</v>
      </c>
      <c r="M858" s="397">
        <v>2234.98</v>
      </c>
      <c r="N858" s="6" t="s">
        <v>1781</v>
      </c>
      <c r="O858" s="398">
        <v>45684</v>
      </c>
      <c r="P858" s="33" t="str">
        <f>HYPERLINK("https://my.zakupivli.pro/remote/dispatcher/state_purchase_view/56947791", "UA-2025-01-27-015561-a")</f>
        <v>UA-2025-01-27-015561-a</v>
      </c>
      <c r="Q858" s="397">
        <v>2212.82015</v>
      </c>
      <c r="R858" s="397">
        <v>1</v>
      </c>
      <c r="S858" s="445">
        <v>2212.82015</v>
      </c>
      <c r="T858" s="398">
        <v>45726</v>
      </c>
      <c r="U858" s="397"/>
      <c r="V858" s="397"/>
    </row>
    <row r="859" spans="1:22" ht="140.4" x14ac:dyDescent="0.3">
      <c r="A859" s="397">
        <v>853</v>
      </c>
      <c r="B859" s="397" t="s">
        <v>40</v>
      </c>
      <c r="C859" s="44" t="s">
        <v>41</v>
      </c>
      <c r="D859" s="397" t="s">
        <v>58</v>
      </c>
      <c r="E859" s="397" t="s">
        <v>88</v>
      </c>
      <c r="F859" s="44" t="s">
        <v>2170</v>
      </c>
      <c r="G859" s="397" t="s">
        <v>184</v>
      </c>
      <c r="H859" s="119">
        <v>14352</v>
      </c>
      <c r="I859" s="397">
        <v>1</v>
      </c>
      <c r="J859" s="119">
        <v>14352</v>
      </c>
      <c r="K859" s="119">
        <v>14352</v>
      </c>
      <c r="L859" s="397">
        <v>1</v>
      </c>
      <c r="M859" s="119">
        <v>14352</v>
      </c>
      <c r="N859" s="6" t="s">
        <v>1783</v>
      </c>
      <c r="O859" s="398">
        <v>45684</v>
      </c>
      <c r="P859" s="33" t="str">
        <f>HYPERLINK("https://my.zakupivli.pro/remote/dispatcher/state_purchase_view/56948967", "UA-2025-01-27-016031-a")</f>
        <v>UA-2025-01-27-016031-a</v>
      </c>
      <c r="Q859" s="397">
        <v>14208.07228</v>
      </c>
      <c r="R859" s="397">
        <v>1</v>
      </c>
      <c r="S859" s="445">
        <v>14208.07228</v>
      </c>
      <c r="T859" s="398">
        <v>45726</v>
      </c>
      <c r="U859" s="397"/>
      <c r="V859" s="397"/>
    </row>
    <row r="860" spans="1:22" ht="109.2" x14ac:dyDescent="0.3">
      <c r="A860" s="397">
        <v>854</v>
      </c>
      <c r="B860" s="397" t="s">
        <v>40</v>
      </c>
      <c r="C860" s="44" t="s">
        <v>2008</v>
      </c>
      <c r="D860" s="397" t="s">
        <v>58</v>
      </c>
      <c r="E860" s="397" t="s">
        <v>88</v>
      </c>
      <c r="F860" s="44" t="s">
        <v>1782</v>
      </c>
      <c r="G860" s="397" t="s">
        <v>184</v>
      </c>
      <c r="H860" s="397">
        <v>10440.961300000001</v>
      </c>
      <c r="I860" s="397">
        <v>1</v>
      </c>
      <c r="J860" s="397">
        <v>10440.961300000001</v>
      </c>
      <c r="K860" s="397">
        <v>10440.961300000001</v>
      </c>
      <c r="L860" s="397">
        <v>1</v>
      </c>
      <c r="M860" s="397">
        <v>10440.961300000001</v>
      </c>
      <c r="N860" s="6" t="s">
        <v>1784</v>
      </c>
      <c r="O860" s="398">
        <v>45684</v>
      </c>
      <c r="P860" s="33" t="str">
        <f>HYPERLINK("https://my.zakupivli.pro/remote/dispatcher/state_purchase_view/56948698", "UA-2025-01-27-016004-a")</f>
        <v>UA-2025-01-27-016004-a</v>
      </c>
      <c r="Q860" s="397">
        <v>10426.333339999999</v>
      </c>
      <c r="R860" s="397">
        <v>1</v>
      </c>
      <c r="S860" s="445">
        <v>10426.333339999999</v>
      </c>
      <c r="T860" s="398">
        <v>45727</v>
      </c>
      <c r="U860" s="397"/>
      <c r="V860" s="397"/>
    </row>
    <row r="861" spans="1:22" ht="93.6" x14ac:dyDescent="0.3">
      <c r="A861" s="397">
        <v>855</v>
      </c>
      <c r="B861" s="397" t="s">
        <v>40</v>
      </c>
      <c r="C861" s="44" t="s">
        <v>2008</v>
      </c>
      <c r="D861" s="397" t="s">
        <v>58</v>
      </c>
      <c r="E861" s="397" t="s">
        <v>88</v>
      </c>
      <c r="F861" s="44" t="s">
        <v>1785</v>
      </c>
      <c r="G861" s="397" t="s">
        <v>184</v>
      </c>
      <c r="H861" s="397">
        <v>3441.9586599999998</v>
      </c>
      <c r="I861" s="397">
        <v>1</v>
      </c>
      <c r="J861" s="397">
        <v>3441.9586599999998</v>
      </c>
      <c r="K861" s="397">
        <v>3441.9586599999998</v>
      </c>
      <c r="L861" s="397">
        <v>1</v>
      </c>
      <c r="M861" s="397">
        <v>3441.9586599999998</v>
      </c>
      <c r="N861" s="6" t="s">
        <v>1787</v>
      </c>
      <c r="O861" s="398">
        <v>45684</v>
      </c>
      <c r="P861" s="33" t="str">
        <f>HYPERLINK("https://my.zakupivli.pro/remote/dispatcher/state_purchase_view/56950592", "UA-2025-01-27-016823-a")</f>
        <v>UA-2025-01-27-016823-a</v>
      </c>
      <c r="Q861" s="397">
        <v>3416.6666700000001</v>
      </c>
      <c r="R861" s="397">
        <v>1</v>
      </c>
      <c r="S861" s="445">
        <v>3416.6666700000001</v>
      </c>
      <c r="T861" s="398">
        <v>45726</v>
      </c>
      <c r="U861" s="397"/>
      <c r="V861" s="397"/>
    </row>
    <row r="862" spans="1:22" ht="93.6" x14ac:dyDescent="0.3">
      <c r="A862" s="397">
        <v>856</v>
      </c>
      <c r="B862" s="397" t="s">
        <v>40</v>
      </c>
      <c r="C862" s="44" t="s">
        <v>2008</v>
      </c>
      <c r="D862" s="397" t="s">
        <v>58</v>
      </c>
      <c r="E862" s="397" t="s">
        <v>88</v>
      </c>
      <c r="F862" s="454" t="s">
        <v>1786</v>
      </c>
      <c r="G862" s="397" t="s">
        <v>184</v>
      </c>
      <c r="H862" s="397">
        <v>2837.1167799999998</v>
      </c>
      <c r="I862" s="397">
        <v>1</v>
      </c>
      <c r="J862" s="397">
        <v>2837.1167799999998</v>
      </c>
      <c r="K862" s="397">
        <v>2837.1167799999998</v>
      </c>
      <c r="L862" s="397">
        <v>1</v>
      </c>
      <c r="M862" s="397">
        <v>2837.1167799999998</v>
      </c>
      <c r="N862" s="6" t="s">
        <v>1788</v>
      </c>
      <c r="O862" s="398">
        <v>45684</v>
      </c>
      <c r="P862" s="33" t="str">
        <f>HYPERLINK("https://my.zakupivli.pro/remote/dispatcher/state_purchase_view/56949716", "UA-2025-01-27-016390-a")</f>
        <v>UA-2025-01-27-016390-a</v>
      </c>
      <c r="Q862" s="397">
        <v>2734.1666700000001</v>
      </c>
      <c r="R862" s="397">
        <v>1</v>
      </c>
      <c r="S862" s="445">
        <v>2734.1666700000001</v>
      </c>
      <c r="T862" s="398">
        <v>45726</v>
      </c>
      <c r="U862" s="397"/>
      <c r="V862" s="397"/>
    </row>
    <row r="863" spans="1:22" ht="43.2" x14ac:dyDescent="0.3">
      <c r="A863" s="397">
        <v>857</v>
      </c>
      <c r="B863" s="397" t="s">
        <v>21</v>
      </c>
      <c r="C863" s="44" t="s">
        <v>1789</v>
      </c>
      <c r="D863" s="399" t="s">
        <v>58</v>
      </c>
      <c r="E863" s="397" t="s">
        <v>75</v>
      </c>
      <c r="F863" s="44" t="s">
        <v>2169</v>
      </c>
      <c r="G863" s="397" t="s">
        <v>186</v>
      </c>
      <c r="H863" s="397"/>
      <c r="I863" s="397">
        <v>42</v>
      </c>
      <c r="J863" s="397">
        <v>3854.1666700000001</v>
      </c>
      <c r="K863" s="397"/>
      <c r="L863" s="399">
        <v>42</v>
      </c>
      <c r="M863" s="399">
        <v>3854.1666700000001</v>
      </c>
      <c r="N863" s="6" t="s">
        <v>1790</v>
      </c>
      <c r="O863" s="398">
        <v>45685</v>
      </c>
      <c r="P863" s="33" t="str">
        <f>HYPERLINK("https://my.zakupivli.pro/remote/dispatcher/state_purchase_view/56991092", "UA-2025-01-28-015503-a")</f>
        <v>UA-2025-01-28-015503-a</v>
      </c>
      <c r="Q863" s="397"/>
      <c r="R863" s="397">
        <v>1</v>
      </c>
      <c r="S863" s="397">
        <v>3466.3110000000001</v>
      </c>
      <c r="T863" s="400">
        <v>45707</v>
      </c>
      <c r="U863" s="397"/>
      <c r="V863" s="397"/>
    </row>
    <row r="864" spans="1:22" ht="109.2" x14ac:dyDescent="0.3">
      <c r="A864" s="397">
        <v>858</v>
      </c>
      <c r="B864" s="397" t="s">
        <v>21</v>
      </c>
      <c r="C864" s="44" t="s">
        <v>1723</v>
      </c>
      <c r="D864" s="399" t="s">
        <v>58</v>
      </c>
      <c r="E864" s="401" t="s">
        <v>75</v>
      </c>
      <c r="F864" s="504" t="s">
        <v>2168</v>
      </c>
      <c r="G864" s="397" t="s">
        <v>185</v>
      </c>
      <c r="H864" s="397"/>
      <c r="I864" s="397">
        <v>11</v>
      </c>
      <c r="J864" s="119">
        <v>191.1</v>
      </c>
      <c r="K864" s="397"/>
      <c r="L864" s="399">
        <v>11</v>
      </c>
      <c r="M864" s="119">
        <v>191.1</v>
      </c>
      <c r="N864" s="6" t="s">
        <v>1791</v>
      </c>
      <c r="O864" s="400">
        <v>45685</v>
      </c>
      <c r="P864" s="33" t="str">
        <f>HYPERLINK("https://my.zakupivli.pro/remote/dispatcher/state_purchase_view/56987956", "UA-2025-01-28-014015-a")</f>
        <v>UA-2025-01-28-014015-a</v>
      </c>
      <c r="Q864" s="397"/>
      <c r="R864" s="397">
        <v>11</v>
      </c>
      <c r="S864" s="397">
        <v>145.13</v>
      </c>
      <c r="T864" s="400">
        <v>45700</v>
      </c>
      <c r="U864" s="397"/>
      <c r="V864" s="397"/>
    </row>
    <row r="865" spans="1:22" ht="62.4" x14ac:dyDescent="0.3">
      <c r="A865" s="397">
        <v>859</v>
      </c>
      <c r="B865" s="397" t="s">
        <v>21</v>
      </c>
      <c r="C865" s="44" t="s">
        <v>2167</v>
      </c>
      <c r="D865" s="397"/>
      <c r="E865" s="401" t="s">
        <v>75</v>
      </c>
      <c r="F865" s="44" t="s">
        <v>1750</v>
      </c>
      <c r="G865" s="397" t="s">
        <v>185</v>
      </c>
      <c r="H865" s="397"/>
      <c r="I865" s="397">
        <v>4</v>
      </c>
      <c r="J865" s="397">
        <v>66.66</v>
      </c>
      <c r="K865" s="397"/>
      <c r="L865" s="399">
        <v>4</v>
      </c>
      <c r="M865" s="399">
        <v>66.66</v>
      </c>
      <c r="N865" s="6" t="s">
        <v>1792</v>
      </c>
      <c r="O865" s="400">
        <v>45685</v>
      </c>
      <c r="P865" s="33" t="str">
        <f>HYPERLINK("https://my.zakupivli.pro/remote/dispatcher/state_purchase_view/56982494", "UA-2025-01-28-011482-a")</f>
        <v>UA-2025-01-28-011482-a</v>
      </c>
      <c r="Q865" s="397"/>
      <c r="R865" s="399">
        <v>4</v>
      </c>
      <c r="S865" s="399">
        <v>66.66</v>
      </c>
      <c r="T865" s="400">
        <v>45685</v>
      </c>
      <c r="U865" s="397"/>
      <c r="V865" s="399" t="s">
        <v>59</v>
      </c>
    </row>
    <row r="866" spans="1:22" ht="43.2" x14ac:dyDescent="0.3">
      <c r="A866" s="401">
        <v>860</v>
      </c>
      <c r="B866" s="448" t="s">
        <v>21</v>
      </c>
      <c r="C866" s="454" t="s">
        <v>2167</v>
      </c>
      <c r="D866" s="448" t="s">
        <v>58</v>
      </c>
      <c r="E866" s="448" t="s">
        <v>75</v>
      </c>
      <c r="F866" s="454" t="s">
        <v>801</v>
      </c>
      <c r="G866" s="401" t="s">
        <v>185</v>
      </c>
      <c r="H866" s="401"/>
      <c r="I866" s="401">
        <v>32</v>
      </c>
      <c r="J866" s="401">
        <v>425.41665999999998</v>
      </c>
      <c r="K866" s="401"/>
      <c r="L866" s="401">
        <v>32</v>
      </c>
      <c r="M866" s="401">
        <v>425.41665999999998</v>
      </c>
      <c r="N866" s="6" t="s">
        <v>1794</v>
      </c>
      <c r="O866" s="402">
        <v>45686</v>
      </c>
      <c r="P866" s="33" t="str">
        <f>HYPERLINK("https://my.zakupivli.pro/remote/dispatcher/state_purchase_view/57010056", "UA-2025-01-29-003903-a")</f>
        <v>UA-2025-01-29-003903-a</v>
      </c>
      <c r="Q866" s="401"/>
      <c r="R866" s="401">
        <v>32</v>
      </c>
      <c r="S866" s="401">
        <v>417.82560000000001</v>
      </c>
      <c r="T866" s="402">
        <v>45712</v>
      </c>
      <c r="U866" s="401"/>
      <c r="V866" s="401"/>
    </row>
    <row r="867" spans="1:22" ht="43.2" x14ac:dyDescent="0.3">
      <c r="A867" s="401">
        <v>861</v>
      </c>
      <c r="B867" s="401" t="s">
        <v>21</v>
      </c>
      <c r="C867" s="44" t="s">
        <v>2167</v>
      </c>
      <c r="D867" s="401" t="s">
        <v>58</v>
      </c>
      <c r="E867" s="401" t="s">
        <v>75</v>
      </c>
      <c r="F867" s="44" t="s">
        <v>802</v>
      </c>
      <c r="G867" s="401" t="s">
        <v>185</v>
      </c>
      <c r="H867" s="401"/>
      <c r="I867" s="401">
        <v>259</v>
      </c>
      <c r="J867" s="401">
        <v>250.20249999999999</v>
      </c>
      <c r="K867" s="401"/>
      <c r="L867" s="401">
        <v>259</v>
      </c>
      <c r="M867" s="401">
        <v>250.20249999999999</v>
      </c>
      <c r="N867" s="6" t="s">
        <v>1795</v>
      </c>
      <c r="O867" s="402">
        <v>45686</v>
      </c>
      <c r="P867" s="33" t="str">
        <f>HYPERLINK("https://my.zakupivli.pro/remote/dispatcher/state_purchase_view/57010056", "UA-2025-01-29-003903-a")</f>
        <v>UA-2025-01-29-003903-a</v>
      </c>
      <c r="Q867" s="401"/>
      <c r="R867" s="401">
        <v>259</v>
      </c>
      <c r="S867" s="401">
        <v>160.41237000000001</v>
      </c>
      <c r="T867" s="402">
        <v>45706</v>
      </c>
      <c r="U867" s="401"/>
      <c r="V867" s="401"/>
    </row>
    <row r="868" spans="1:22" ht="43.2" x14ac:dyDescent="0.3">
      <c r="A868" s="401">
        <v>862</v>
      </c>
      <c r="B868" s="401" t="s">
        <v>21</v>
      </c>
      <c r="C868" s="44" t="s">
        <v>32</v>
      </c>
      <c r="D868" s="401" t="s">
        <v>58</v>
      </c>
      <c r="E868" s="401" t="s">
        <v>75</v>
      </c>
      <c r="F868" s="44" t="s">
        <v>2166</v>
      </c>
      <c r="G868" s="401" t="s">
        <v>186</v>
      </c>
      <c r="H868" s="401"/>
      <c r="I868" s="401">
        <v>8</v>
      </c>
      <c r="J868" s="119">
        <v>575</v>
      </c>
      <c r="K868" s="401"/>
      <c r="L868" s="401">
        <v>8</v>
      </c>
      <c r="M868" s="119">
        <v>575</v>
      </c>
      <c r="N868" s="6" t="s">
        <v>1796</v>
      </c>
      <c r="O868" s="402">
        <v>45687</v>
      </c>
      <c r="P868" s="33" t="str">
        <f>HYPERLINK("https://my.zakupivli.pro/remote/dispatcher/state_purchase_view/57062513", "UA-2025-01-30-008146-a")</f>
        <v>UA-2025-01-30-008146-a</v>
      </c>
      <c r="Q868" s="448"/>
      <c r="R868" s="448">
        <v>8</v>
      </c>
      <c r="S868" s="448">
        <v>405.4</v>
      </c>
      <c r="T868" s="443">
        <v>45712</v>
      </c>
      <c r="U868" s="401"/>
      <c r="V868" s="401"/>
    </row>
    <row r="869" spans="1:22" ht="43.2" x14ac:dyDescent="0.3">
      <c r="A869" s="401">
        <v>863</v>
      </c>
      <c r="B869" s="401" t="s">
        <v>21</v>
      </c>
      <c r="C869" s="44" t="s">
        <v>2039</v>
      </c>
      <c r="D869" s="401" t="s">
        <v>58</v>
      </c>
      <c r="E869" s="401" t="s">
        <v>75</v>
      </c>
      <c r="F869" s="44" t="s">
        <v>982</v>
      </c>
      <c r="G869" s="401" t="s">
        <v>186</v>
      </c>
      <c r="H869" s="401"/>
      <c r="I869" s="401">
        <v>19</v>
      </c>
      <c r="J869" s="119">
        <v>35537.1</v>
      </c>
      <c r="K869" s="401"/>
      <c r="L869" s="401">
        <v>19</v>
      </c>
      <c r="M869" s="119">
        <v>35537.1</v>
      </c>
      <c r="N869" s="6" t="s">
        <v>1797</v>
      </c>
      <c r="O869" s="402">
        <v>45687</v>
      </c>
      <c r="P869" s="33" t="str">
        <f>HYPERLINK("https://my.zakupivli.pro/remote/dispatcher/state_purchase_view/57062513", "UA-2025-01-30-008146-a")</f>
        <v>UA-2025-01-30-008146-a</v>
      </c>
      <c r="Q869" s="401"/>
      <c r="R869" s="401">
        <v>19</v>
      </c>
      <c r="S869" s="119">
        <v>30791</v>
      </c>
      <c r="T869" s="402">
        <v>45743</v>
      </c>
      <c r="U869" s="401"/>
      <c r="V869" s="401"/>
    </row>
    <row r="870" spans="1:22" ht="43.2" x14ac:dyDescent="0.3">
      <c r="A870" s="401">
        <v>864</v>
      </c>
      <c r="B870" s="401" t="s">
        <v>21</v>
      </c>
      <c r="C870" s="44" t="s">
        <v>2039</v>
      </c>
      <c r="D870" s="401" t="s">
        <v>58</v>
      </c>
      <c r="E870" s="401" t="s">
        <v>75</v>
      </c>
      <c r="F870" s="44" t="s">
        <v>983</v>
      </c>
      <c r="G870" s="401" t="s">
        <v>186</v>
      </c>
      <c r="H870" s="401">
        <v>1310.75</v>
      </c>
      <c r="I870" s="401">
        <v>1</v>
      </c>
      <c r="J870" s="401">
        <v>1310.75</v>
      </c>
      <c r="K870" s="401">
        <v>1310.75</v>
      </c>
      <c r="L870" s="401">
        <v>1</v>
      </c>
      <c r="M870" s="401">
        <v>1310.75</v>
      </c>
      <c r="N870" s="6" t="s">
        <v>1798</v>
      </c>
      <c r="O870" s="402">
        <v>45687</v>
      </c>
      <c r="P870" s="33" t="str">
        <f>HYPERLINK("https://my.zakupivli.pro/remote/dispatcher/state_purchase_view/57062513", "UA-2025-01-30-008146-a")</f>
        <v>UA-2025-01-30-008146-a</v>
      </c>
      <c r="Q870" s="401">
        <v>1256.3040000000001</v>
      </c>
      <c r="R870" s="401">
        <v>1</v>
      </c>
      <c r="S870" s="445">
        <v>1256.3040000000001</v>
      </c>
      <c r="T870" s="402">
        <v>45726</v>
      </c>
      <c r="U870" s="401"/>
      <c r="V870" s="401"/>
    </row>
    <row r="871" spans="1:22" ht="43.2" x14ac:dyDescent="0.3">
      <c r="A871" s="401">
        <v>865</v>
      </c>
      <c r="B871" s="401" t="s">
        <v>21</v>
      </c>
      <c r="C871" s="44" t="s">
        <v>2039</v>
      </c>
      <c r="D871" s="401" t="s">
        <v>58</v>
      </c>
      <c r="E871" s="401" t="s">
        <v>75</v>
      </c>
      <c r="F871" s="44" t="s">
        <v>984</v>
      </c>
      <c r="G871" s="401" t="s">
        <v>186</v>
      </c>
      <c r="H871" s="401"/>
      <c r="I871" s="401">
        <v>2</v>
      </c>
      <c r="J871" s="401">
        <v>21.70833</v>
      </c>
      <c r="K871" s="401"/>
      <c r="L871" s="401">
        <v>2</v>
      </c>
      <c r="M871" s="401">
        <v>21.70833</v>
      </c>
      <c r="N871" s="6" t="s">
        <v>1799</v>
      </c>
      <c r="O871" s="402">
        <v>45687</v>
      </c>
      <c r="P871" s="33" t="str">
        <f>HYPERLINK("https://my.zakupivli.pro/remote/dispatcher/state_purchase_view/57062513", "UA-2025-01-30-008146-a")</f>
        <v>UA-2025-01-30-008146-a</v>
      </c>
      <c r="Q871" s="401"/>
      <c r="R871" s="401">
        <v>2</v>
      </c>
      <c r="S871" s="401">
        <v>21.701000000000001</v>
      </c>
      <c r="T871" s="402">
        <v>45708</v>
      </c>
      <c r="U871" s="401"/>
      <c r="V871" s="401"/>
    </row>
    <row r="872" spans="1:22" ht="62.4" x14ac:dyDescent="0.3">
      <c r="A872" s="401">
        <v>866</v>
      </c>
      <c r="B872" s="448" t="s">
        <v>40</v>
      </c>
      <c r="C872" s="454" t="s">
        <v>2081</v>
      </c>
      <c r="D872" s="448"/>
      <c r="E872" s="448" t="s">
        <v>75</v>
      </c>
      <c r="F872" s="454" t="s">
        <v>1800</v>
      </c>
      <c r="G872" s="401" t="s">
        <v>184</v>
      </c>
      <c r="H872" s="401">
        <v>1213.87454</v>
      </c>
      <c r="I872" s="401">
        <v>1</v>
      </c>
      <c r="J872" s="403">
        <v>1213.87454</v>
      </c>
      <c r="K872" s="403">
        <v>1213.87454</v>
      </c>
      <c r="L872" s="403">
        <v>1</v>
      </c>
      <c r="M872" s="403">
        <v>1213.87454</v>
      </c>
      <c r="N872" s="6" t="s">
        <v>1804</v>
      </c>
      <c r="O872" s="402">
        <v>45688</v>
      </c>
      <c r="P872" s="33" t="str">
        <f>HYPERLINK("https://my.zakupivli.pro/remote/dispatcher/state_purchase_view/57102057", "UA-2025-01-31-008018-a")</f>
        <v>UA-2025-01-31-008018-a</v>
      </c>
      <c r="Q872" s="403">
        <v>1213.87454</v>
      </c>
      <c r="R872" s="403">
        <v>1</v>
      </c>
      <c r="S872" s="403">
        <v>1213.87454</v>
      </c>
      <c r="T872" s="404">
        <v>45688</v>
      </c>
      <c r="U872" s="401"/>
      <c r="V872" s="403" t="s">
        <v>59</v>
      </c>
    </row>
    <row r="873" spans="1:22" ht="62.4" x14ac:dyDescent="0.3">
      <c r="A873" s="403">
        <v>867</v>
      </c>
      <c r="B873" s="403" t="s">
        <v>40</v>
      </c>
      <c r="C873" s="44" t="s">
        <v>41</v>
      </c>
      <c r="D873" s="403"/>
      <c r="E873" s="403" t="s">
        <v>20</v>
      </c>
      <c r="F873" s="44" t="s">
        <v>2165</v>
      </c>
      <c r="G873" s="403" t="s">
        <v>184</v>
      </c>
      <c r="H873" s="403">
        <v>170.66155000000001</v>
      </c>
      <c r="I873" s="403">
        <v>1</v>
      </c>
      <c r="J873" s="403">
        <v>170.66155000000001</v>
      </c>
      <c r="K873" s="403">
        <v>170.66155000000001</v>
      </c>
      <c r="L873" s="403">
        <v>1</v>
      </c>
      <c r="M873" s="403">
        <v>170.66155000000001</v>
      </c>
      <c r="N873" s="6" t="s">
        <v>1805</v>
      </c>
      <c r="O873" s="404">
        <v>45688</v>
      </c>
      <c r="P873" s="33" t="str">
        <f>HYPERLINK("https://my.zakupivli.pro/remote/dispatcher/state_purchase_view/57100319", "UA-2025-01-31-007250-a")</f>
        <v>UA-2025-01-31-007250-a</v>
      </c>
      <c r="Q873" s="403">
        <v>170.66155000000001</v>
      </c>
      <c r="R873" s="403">
        <v>1</v>
      </c>
      <c r="S873" s="403">
        <v>170.66155000000001</v>
      </c>
      <c r="T873" s="404">
        <v>45688</v>
      </c>
      <c r="U873" s="403"/>
      <c r="V873" s="403" t="s">
        <v>59</v>
      </c>
    </row>
    <row r="874" spans="1:22" ht="62.4" x14ac:dyDescent="0.3">
      <c r="A874" s="403">
        <v>868</v>
      </c>
      <c r="B874" s="448" t="s">
        <v>40</v>
      </c>
      <c r="C874" s="454" t="s">
        <v>2081</v>
      </c>
      <c r="D874" s="448"/>
      <c r="E874" s="448" t="s">
        <v>75</v>
      </c>
      <c r="F874" s="454" t="s">
        <v>1801</v>
      </c>
      <c r="G874" s="403" t="s">
        <v>184</v>
      </c>
      <c r="H874" s="403">
        <v>1221.7584400000001</v>
      </c>
      <c r="I874" s="403">
        <v>1</v>
      </c>
      <c r="J874" s="403">
        <v>1221.7584400000001</v>
      </c>
      <c r="K874" s="403">
        <v>1221.7584400000001</v>
      </c>
      <c r="L874" s="403">
        <v>1</v>
      </c>
      <c r="M874" s="403">
        <v>1221.7584400000001</v>
      </c>
      <c r="N874" s="6" t="s">
        <v>1806</v>
      </c>
      <c r="O874" s="404">
        <v>45688</v>
      </c>
      <c r="P874" s="33" t="str">
        <f>HYPERLINK("https://my.zakupivli.pro/remote/dispatcher/state_purchase_view/57092256", "UA-2025-01-31-003646-a")</f>
        <v>UA-2025-01-31-003646-a</v>
      </c>
      <c r="Q874" s="403">
        <v>1221.7584400000001</v>
      </c>
      <c r="R874" s="403">
        <v>1</v>
      </c>
      <c r="S874" s="403">
        <v>1221.7584400000001</v>
      </c>
      <c r="T874" s="404">
        <v>45688</v>
      </c>
      <c r="U874" s="403"/>
      <c r="V874" s="403" t="s">
        <v>59</v>
      </c>
    </row>
    <row r="875" spans="1:22" ht="62.4" x14ac:dyDescent="0.3">
      <c r="A875" s="403">
        <v>869</v>
      </c>
      <c r="B875" s="403" t="s">
        <v>40</v>
      </c>
      <c r="C875" s="44" t="s">
        <v>73</v>
      </c>
      <c r="D875" s="403"/>
      <c r="E875" s="403" t="s">
        <v>75</v>
      </c>
      <c r="F875" s="44" t="s">
        <v>2164</v>
      </c>
      <c r="G875" s="403" t="s">
        <v>184</v>
      </c>
      <c r="H875" s="403">
        <v>1212.7150200000001</v>
      </c>
      <c r="I875" s="403">
        <v>1</v>
      </c>
      <c r="J875" s="403">
        <v>1212.7150200000001</v>
      </c>
      <c r="K875" s="403">
        <v>1212.7150200000001</v>
      </c>
      <c r="L875" s="403">
        <v>1</v>
      </c>
      <c r="M875" s="403">
        <v>1212.7150200000001</v>
      </c>
      <c r="N875" s="6" t="s">
        <v>1807</v>
      </c>
      <c r="O875" s="404">
        <v>45688</v>
      </c>
      <c r="P875" s="33" t="str">
        <f>HYPERLINK("https://my.zakupivli.pro/remote/dispatcher/state_purchase_view/57092017", "UA-2025-01-31-003489-a")</f>
        <v>UA-2025-01-31-003489-a</v>
      </c>
      <c r="Q875" s="403">
        <v>1212.7150200000001</v>
      </c>
      <c r="R875" s="403">
        <v>1</v>
      </c>
      <c r="S875" s="403">
        <v>1212.7150200000001</v>
      </c>
      <c r="T875" s="404">
        <v>45688</v>
      </c>
      <c r="U875" s="403"/>
      <c r="V875" s="403" t="s">
        <v>59</v>
      </c>
    </row>
    <row r="876" spans="1:22" ht="62.4" x14ac:dyDescent="0.3">
      <c r="A876" s="403">
        <v>870</v>
      </c>
      <c r="B876" s="403" t="s">
        <v>21</v>
      </c>
      <c r="C876" s="44" t="s">
        <v>2007</v>
      </c>
      <c r="D876" s="403"/>
      <c r="E876" s="448" t="s">
        <v>75</v>
      </c>
      <c r="F876" s="454" t="s">
        <v>1720</v>
      </c>
      <c r="G876" s="403" t="s">
        <v>185</v>
      </c>
      <c r="H876" s="403"/>
      <c r="I876" s="403">
        <v>6156</v>
      </c>
      <c r="J876" s="403">
        <v>4784.1333299999997</v>
      </c>
      <c r="K876" s="403"/>
      <c r="L876" s="403">
        <v>6156</v>
      </c>
      <c r="M876" s="403">
        <v>4784.1333299999997</v>
      </c>
      <c r="N876" s="6" t="s">
        <v>1808</v>
      </c>
      <c r="O876" s="404">
        <v>45688</v>
      </c>
      <c r="P876" s="33" t="str">
        <f>HYPERLINK("https://my.zakupivli.pro/remote/dispatcher/state_purchase_view/57088046", "UA-2025-01-31-001734-a")</f>
        <v>UA-2025-01-31-001734-a</v>
      </c>
      <c r="Q876" s="403"/>
      <c r="R876" s="403">
        <v>6156</v>
      </c>
      <c r="S876" s="403">
        <v>4707.7524999999996</v>
      </c>
      <c r="T876" s="404">
        <v>45707</v>
      </c>
      <c r="U876" s="403"/>
      <c r="V876" s="403"/>
    </row>
    <row r="877" spans="1:22" ht="43.2" x14ac:dyDescent="0.3">
      <c r="A877" s="403">
        <v>871</v>
      </c>
      <c r="B877" s="403" t="s">
        <v>21</v>
      </c>
      <c r="C877" s="44" t="s">
        <v>1803</v>
      </c>
      <c r="D877" s="403"/>
      <c r="E877" s="403" t="s">
        <v>75</v>
      </c>
      <c r="F877" s="44" t="s">
        <v>2163</v>
      </c>
      <c r="G877" s="403" t="s">
        <v>186</v>
      </c>
      <c r="H877" s="403"/>
      <c r="I877" s="403">
        <v>34</v>
      </c>
      <c r="J877" s="403">
        <v>534.52913000000001</v>
      </c>
      <c r="K877" s="403"/>
      <c r="L877" s="403">
        <v>34</v>
      </c>
      <c r="M877" s="403">
        <v>534.52913000000001</v>
      </c>
      <c r="N877" s="6" t="s">
        <v>1809</v>
      </c>
      <c r="O877" s="404">
        <v>45688</v>
      </c>
      <c r="P877" s="33" t="str">
        <f>HYPERLINK("https://my.zakupivli.pro/remote/dispatcher/state_purchase_view/57084914", "UA-2025-01-31-000377-a")</f>
        <v>UA-2025-01-31-000377-a</v>
      </c>
      <c r="Q877" s="403"/>
      <c r="R877" s="403">
        <v>34</v>
      </c>
      <c r="S877" s="403">
        <v>502.09455000000003</v>
      </c>
      <c r="T877" s="444">
        <v>45707</v>
      </c>
      <c r="U877" s="403"/>
      <c r="V877" s="403"/>
    </row>
    <row r="878" spans="1:22" ht="43.2" x14ac:dyDescent="0.3">
      <c r="A878" s="403">
        <v>872</v>
      </c>
      <c r="B878" s="403" t="s">
        <v>21</v>
      </c>
      <c r="C878" s="44" t="s">
        <v>2162</v>
      </c>
      <c r="D878" s="403"/>
      <c r="E878" s="403" t="s">
        <v>75</v>
      </c>
      <c r="F878" s="44" t="s">
        <v>1802</v>
      </c>
      <c r="G878" s="403" t="s">
        <v>186</v>
      </c>
      <c r="H878" s="403"/>
      <c r="I878" s="403">
        <v>3</v>
      </c>
      <c r="J878" s="403">
        <v>467.08332999999999</v>
      </c>
      <c r="K878" s="403"/>
      <c r="L878" s="403">
        <v>3</v>
      </c>
      <c r="M878" s="403">
        <v>467.08332999999999</v>
      </c>
      <c r="N878" s="6" t="s">
        <v>1810</v>
      </c>
      <c r="O878" s="404">
        <v>45688</v>
      </c>
      <c r="P878" s="42" t="str">
        <f>HYPERLINK("https://my.zakupivli.pro/remote/dispatcher/state_purchase_view/57084914", "UA-2025-01-31-000377-a")</f>
        <v>UA-2025-01-31-000377-a</v>
      </c>
      <c r="Q878" s="403"/>
      <c r="R878" s="403">
        <v>3</v>
      </c>
      <c r="S878" s="403">
        <v>461.30840000000001</v>
      </c>
      <c r="T878" s="404">
        <v>45706</v>
      </c>
      <c r="U878" s="403"/>
      <c r="V878" s="403"/>
    </row>
    <row r="879" spans="1:22" ht="62.4" x14ac:dyDescent="0.3">
      <c r="A879" s="403">
        <v>873</v>
      </c>
      <c r="B879" s="403" t="s">
        <v>40</v>
      </c>
      <c r="C879" s="44" t="s">
        <v>73</v>
      </c>
      <c r="D879" s="403"/>
      <c r="E879" s="405" t="s">
        <v>75</v>
      </c>
      <c r="F879" s="44" t="s">
        <v>2161</v>
      </c>
      <c r="G879" s="403" t="s">
        <v>184</v>
      </c>
      <c r="H879" s="403">
        <v>1249.1666600000001</v>
      </c>
      <c r="I879" s="403">
        <v>1</v>
      </c>
      <c r="J879" s="405">
        <v>1249.1666600000001</v>
      </c>
      <c r="K879" s="405">
        <v>1249.1666600000001</v>
      </c>
      <c r="L879" s="405">
        <v>1</v>
      </c>
      <c r="M879" s="405">
        <v>1249.1666600000001</v>
      </c>
      <c r="N879" s="6" t="s">
        <v>1813</v>
      </c>
      <c r="O879" s="404">
        <v>45691</v>
      </c>
      <c r="P879" s="33" t="str">
        <f>HYPERLINK("https://my.zakupivli.pro/remote/dispatcher/state_purchase_view/57145030", "UA-2025-02-03-010811-a")</f>
        <v>UA-2025-02-03-010811-a</v>
      </c>
      <c r="Q879" s="405">
        <v>1249.1666600000001</v>
      </c>
      <c r="R879" s="405">
        <v>1</v>
      </c>
      <c r="S879" s="405">
        <v>1249.1666600000001</v>
      </c>
      <c r="T879" s="406">
        <v>45691</v>
      </c>
      <c r="U879" s="403"/>
      <c r="V879" s="405" t="s">
        <v>59</v>
      </c>
    </row>
    <row r="880" spans="1:22" ht="62.4" x14ac:dyDescent="0.3">
      <c r="A880" s="405">
        <v>874</v>
      </c>
      <c r="B880" s="405" t="s">
        <v>40</v>
      </c>
      <c r="C880" s="454" t="s">
        <v>73</v>
      </c>
      <c r="D880" s="448"/>
      <c r="E880" s="448" t="s">
        <v>75</v>
      </c>
      <c r="F880" s="454" t="s">
        <v>2160</v>
      </c>
      <c r="G880" s="405" t="s">
        <v>184</v>
      </c>
      <c r="H880" s="405">
        <v>1249.1666600000001</v>
      </c>
      <c r="I880" s="405">
        <v>1</v>
      </c>
      <c r="J880" s="405">
        <v>1249.1666600000001</v>
      </c>
      <c r="K880" s="405">
        <v>1249.1666600000001</v>
      </c>
      <c r="L880" s="405">
        <v>1</v>
      </c>
      <c r="M880" s="405">
        <v>1249.1666600000001</v>
      </c>
      <c r="N880" s="6" t="s">
        <v>1814</v>
      </c>
      <c r="O880" s="406">
        <v>45691</v>
      </c>
      <c r="P880" s="33" t="str">
        <f>HYPERLINK("https://my.zakupivli.pro/remote/dispatcher/state_purchase_view/57144174", "UA-2025-02-03-010425-a")</f>
        <v>UA-2025-02-03-010425-a</v>
      </c>
      <c r="Q880" s="405">
        <v>1249.1666600000001</v>
      </c>
      <c r="R880" s="405">
        <v>1</v>
      </c>
      <c r="S880" s="405">
        <v>1249.1666600000001</v>
      </c>
      <c r="T880" s="406">
        <v>45691</v>
      </c>
      <c r="U880" s="405"/>
      <c r="V880" s="405" t="s">
        <v>59</v>
      </c>
    </row>
    <row r="881" spans="1:22" ht="62.4" x14ac:dyDescent="0.3">
      <c r="A881" s="405">
        <v>875</v>
      </c>
      <c r="B881" s="405" t="s">
        <v>40</v>
      </c>
      <c r="C881" s="44" t="s">
        <v>2081</v>
      </c>
      <c r="D881" s="405"/>
      <c r="E881" s="405" t="s">
        <v>75</v>
      </c>
      <c r="F881" s="44" t="s">
        <v>1811</v>
      </c>
      <c r="G881" s="405" t="s">
        <v>184</v>
      </c>
      <c r="H881" s="405">
        <v>1249.8669400000001</v>
      </c>
      <c r="I881" s="405">
        <v>1</v>
      </c>
      <c r="J881" s="405">
        <v>1249.8669400000001</v>
      </c>
      <c r="K881" s="405">
        <v>1249.8669400000001</v>
      </c>
      <c r="L881" s="405">
        <v>1</v>
      </c>
      <c r="M881" s="405">
        <v>1249.8669400000001</v>
      </c>
      <c r="N881" s="6" t="s">
        <v>1815</v>
      </c>
      <c r="O881" s="406">
        <v>45691</v>
      </c>
      <c r="P881" s="33" t="str">
        <f>HYPERLINK("https://my.zakupivli.pro/remote/dispatcher/state_purchase_view/57141917", "UA-2025-02-03-009439-a")</f>
        <v>UA-2025-02-03-009439-a</v>
      </c>
      <c r="Q881" s="405">
        <v>1249.8669400000001</v>
      </c>
      <c r="R881" s="405">
        <v>1</v>
      </c>
      <c r="S881" s="405">
        <v>1249.8669400000001</v>
      </c>
      <c r="T881" s="406">
        <v>45691</v>
      </c>
      <c r="U881" s="405"/>
      <c r="V881" s="405" t="s">
        <v>59</v>
      </c>
    </row>
    <row r="882" spans="1:22" ht="62.4" x14ac:dyDescent="0.3">
      <c r="A882" s="405">
        <v>876</v>
      </c>
      <c r="B882" s="405" t="s">
        <v>40</v>
      </c>
      <c r="C882" s="44" t="s">
        <v>2081</v>
      </c>
      <c r="D882" s="405"/>
      <c r="E882" s="405" t="s">
        <v>75</v>
      </c>
      <c r="F882" s="44" t="s">
        <v>1812</v>
      </c>
      <c r="G882" s="405" t="s">
        <v>184</v>
      </c>
      <c r="H882" s="405">
        <v>1249.63825</v>
      </c>
      <c r="I882" s="405">
        <v>1</v>
      </c>
      <c r="J882" s="405">
        <v>1249.63825</v>
      </c>
      <c r="K882" s="405">
        <v>1249.63825</v>
      </c>
      <c r="L882" s="405">
        <v>1</v>
      </c>
      <c r="M882" s="405">
        <v>1249.63825</v>
      </c>
      <c r="N882" s="6" t="s">
        <v>1816</v>
      </c>
      <c r="O882" s="406">
        <v>45691</v>
      </c>
      <c r="P882" s="33" t="str">
        <f>HYPERLINK("https://my.zakupivli.pro/remote/dispatcher/state_purchase_view/57141684", "UA-2025-02-03-009297-a")</f>
        <v>UA-2025-02-03-009297-a</v>
      </c>
      <c r="Q882" s="405">
        <v>1249.63825</v>
      </c>
      <c r="R882" s="405">
        <v>1</v>
      </c>
      <c r="S882" s="405">
        <v>1249.63825</v>
      </c>
      <c r="T882" s="406">
        <v>45691</v>
      </c>
      <c r="U882" s="405"/>
      <c r="V882" s="405" t="s">
        <v>59</v>
      </c>
    </row>
    <row r="883" spans="1:22" ht="62.4" x14ac:dyDescent="0.3">
      <c r="A883" s="405">
        <v>877</v>
      </c>
      <c r="B883" s="405" t="s">
        <v>40</v>
      </c>
      <c r="C883" s="44" t="s">
        <v>884</v>
      </c>
      <c r="D883" s="405"/>
      <c r="E883" s="405" t="s">
        <v>20</v>
      </c>
      <c r="F883" s="44" t="s">
        <v>2119</v>
      </c>
      <c r="G883" s="405" t="s">
        <v>184</v>
      </c>
      <c r="H883" s="405">
        <v>283.64323000000002</v>
      </c>
      <c r="I883" s="405">
        <v>1</v>
      </c>
      <c r="J883" s="405">
        <v>283.64323000000002</v>
      </c>
      <c r="K883" s="405">
        <v>283.64323000000002</v>
      </c>
      <c r="L883" s="405">
        <v>1</v>
      </c>
      <c r="M883" s="405">
        <v>283.64323000000002</v>
      </c>
      <c r="N883" s="6" t="s">
        <v>1817</v>
      </c>
      <c r="O883" s="406">
        <v>45691</v>
      </c>
      <c r="P883" s="33" t="str">
        <f>HYPERLINK("https://my.zakupivli.pro/remote/dispatcher/state_purchase_view/57122049", "UA-2025-02-03-000583-a")</f>
        <v>UA-2025-02-03-000583-a</v>
      </c>
      <c r="Q883" s="405">
        <v>283.64323000000002</v>
      </c>
      <c r="R883" s="405">
        <v>1</v>
      </c>
      <c r="S883" s="405">
        <v>283.64323000000002</v>
      </c>
      <c r="T883" s="406">
        <v>45691</v>
      </c>
      <c r="U883" s="405"/>
      <c r="V883" s="405" t="s">
        <v>59</v>
      </c>
    </row>
    <row r="884" spans="1:22" ht="62.4" x14ac:dyDescent="0.3">
      <c r="A884" s="405">
        <v>878</v>
      </c>
      <c r="B884" s="405" t="s">
        <v>40</v>
      </c>
      <c r="C884" s="44" t="s">
        <v>884</v>
      </c>
      <c r="D884" s="405"/>
      <c r="E884" s="405" t="s">
        <v>20</v>
      </c>
      <c r="F884" s="44" t="s">
        <v>2118</v>
      </c>
      <c r="G884" s="405" t="s">
        <v>184</v>
      </c>
      <c r="H884" s="405">
        <v>49.407220000000002</v>
      </c>
      <c r="I884" s="405">
        <v>1</v>
      </c>
      <c r="J884" s="405">
        <v>49.407220000000002</v>
      </c>
      <c r="K884" s="405">
        <v>49.407220000000002</v>
      </c>
      <c r="L884" s="405">
        <v>1</v>
      </c>
      <c r="M884" s="405">
        <v>49.407220000000002</v>
      </c>
      <c r="N884" s="6" t="s">
        <v>1818</v>
      </c>
      <c r="O884" s="406">
        <v>45691</v>
      </c>
      <c r="P884" s="33" t="str">
        <f>HYPERLINK("https://my.zakupivli.pro/remote/dispatcher/state_purchase_view/57121076", "UA-2025-02-03-000158-a")</f>
        <v>UA-2025-02-03-000158-a</v>
      </c>
      <c r="Q884" s="405">
        <v>49.407220000000002</v>
      </c>
      <c r="R884" s="405">
        <v>1</v>
      </c>
      <c r="S884" s="405">
        <v>49.407220000000002</v>
      </c>
      <c r="T884" s="406">
        <v>45691</v>
      </c>
      <c r="U884" s="405"/>
      <c r="V884" s="405" t="s">
        <v>59</v>
      </c>
    </row>
    <row r="885" spans="1:22" ht="93.6" x14ac:dyDescent="0.3">
      <c r="A885" s="405">
        <v>879</v>
      </c>
      <c r="B885" s="405" t="s">
        <v>1150</v>
      </c>
      <c r="C885" s="44" t="s">
        <v>2117</v>
      </c>
      <c r="D885" s="407" t="s">
        <v>58</v>
      </c>
      <c r="E885" s="405" t="s">
        <v>75</v>
      </c>
      <c r="F885" s="44" t="s">
        <v>1819</v>
      </c>
      <c r="G885" s="405" t="s">
        <v>1149</v>
      </c>
      <c r="H885" s="405">
        <v>1491.6666600000001</v>
      </c>
      <c r="I885" s="405">
        <v>1</v>
      </c>
      <c r="J885" s="407">
        <v>1491.6666600000001</v>
      </c>
      <c r="K885" s="407">
        <v>1491.6666600000001</v>
      </c>
      <c r="L885" s="407">
        <v>1</v>
      </c>
      <c r="M885" s="407">
        <v>1491.6666600000001</v>
      </c>
      <c r="N885" s="6" t="s">
        <v>1820</v>
      </c>
      <c r="O885" s="406">
        <v>45661</v>
      </c>
      <c r="P885" s="33" t="str">
        <f>HYPERLINK("https://my.zakupivli.pro/remote/dispatcher/state_purchase_view/57188673", "UA-2025-02-04-013387-a")</f>
        <v>UA-2025-02-04-013387-a</v>
      </c>
      <c r="Q885" s="405">
        <v>1491.6666600000001</v>
      </c>
      <c r="R885" s="405">
        <v>1</v>
      </c>
      <c r="S885" s="445">
        <v>1491.6666600000001</v>
      </c>
      <c r="T885" s="406">
        <v>45708</v>
      </c>
      <c r="U885" s="405"/>
      <c r="V885" s="405"/>
    </row>
    <row r="886" spans="1:22" ht="78" x14ac:dyDescent="0.3">
      <c r="A886" s="405">
        <v>880</v>
      </c>
      <c r="B886" s="405" t="s">
        <v>40</v>
      </c>
      <c r="C886" s="44" t="s">
        <v>1991</v>
      </c>
      <c r="D886" s="405"/>
      <c r="E886" s="405" t="s">
        <v>20</v>
      </c>
      <c r="F886" s="44" t="s">
        <v>1821</v>
      </c>
      <c r="G886" s="405" t="s">
        <v>184</v>
      </c>
      <c r="H886" s="405">
        <v>106.89339</v>
      </c>
      <c r="I886" s="405">
        <v>1</v>
      </c>
      <c r="J886" s="408">
        <v>106.89339</v>
      </c>
      <c r="K886" s="408">
        <v>106.89339</v>
      </c>
      <c r="L886" s="408">
        <v>1</v>
      </c>
      <c r="M886" s="408">
        <v>106.89339</v>
      </c>
      <c r="N886" s="6" t="s">
        <v>1826</v>
      </c>
      <c r="O886" s="406">
        <v>45693</v>
      </c>
      <c r="P886" s="33" t="str">
        <f>HYPERLINK("https://my.zakupivli.pro/remote/dispatcher/state_purchase_view/57231734", "UA-2025-02-05-014871-a")</f>
        <v>UA-2025-02-05-014871-a</v>
      </c>
      <c r="Q886" s="408">
        <v>106.89339</v>
      </c>
      <c r="R886" s="408">
        <v>1</v>
      </c>
      <c r="S886" s="408">
        <v>106.89339</v>
      </c>
      <c r="T886" s="409">
        <v>45693</v>
      </c>
      <c r="U886" s="405"/>
      <c r="V886" s="408" t="s">
        <v>59</v>
      </c>
    </row>
    <row r="887" spans="1:22" ht="62.4" x14ac:dyDescent="0.3">
      <c r="A887" s="408">
        <v>881</v>
      </c>
      <c r="B887" s="408" t="s">
        <v>21</v>
      </c>
      <c r="C887" s="44" t="s">
        <v>2038</v>
      </c>
      <c r="D887" s="408"/>
      <c r="E887" s="408" t="s">
        <v>75</v>
      </c>
      <c r="F887" s="44" t="s">
        <v>908</v>
      </c>
      <c r="G887" s="408" t="s">
        <v>185</v>
      </c>
      <c r="H887" s="408"/>
      <c r="I887" s="408">
        <v>24</v>
      </c>
      <c r="J887" s="408">
        <v>63.216000000000001</v>
      </c>
      <c r="K887" s="408"/>
      <c r="L887" s="408">
        <v>24</v>
      </c>
      <c r="M887" s="408">
        <v>63.216000000000001</v>
      </c>
      <c r="N887" s="6" t="s">
        <v>1827</v>
      </c>
      <c r="O887" s="409">
        <v>45693</v>
      </c>
      <c r="P887" s="33" t="str">
        <f>HYPERLINK("https://my.zakupivli.pro/remote/dispatcher/state_purchase_view/57223306", "UA-2025-02-05-010881-a")</f>
        <v>UA-2025-02-05-010881-a</v>
      </c>
      <c r="Q887" s="408"/>
      <c r="R887" s="408">
        <v>24</v>
      </c>
      <c r="S887" s="408">
        <v>63.216000000000001</v>
      </c>
      <c r="T887" s="409">
        <v>45693</v>
      </c>
      <c r="U887" s="408"/>
      <c r="V887" s="408" t="s">
        <v>59</v>
      </c>
    </row>
    <row r="888" spans="1:22" ht="78" x14ac:dyDescent="0.3">
      <c r="A888" s="408">
        <v>882</v>
      </c>
      <c r="B888" s="408" t="s">
        <v>40</v>
      </c>
      <c r="C888" s="44" t="s">
        <v>1991</v>
      </c>
      <c r="D888" s="408"/>
      <c r="E888" s="408" t="s">
        <v>20</v>
      </c>
      <c r="F888" s="44" t="s">
        <v>1822</v>
      </c>
      <c r="G888" s="408" t="s">
        <v>184</v>
      </c>
      <c r="H888" s="408">
        <v>83.528109999999998</v>
      </c>
      <c r="I888" s="408">
        <v>1</v>
      </c>
      <c r="J888" s="408">
        <v>83.528109999999998</v>
      </c>
      <c r="K888" s="408">
        <v>83.528109999999998</v>
      </c>
      <c r="L888" s="408">
        <v>1</v>
      </c>
      <c r="M888" s="408">
        <v>83.528109999999998</v>
      </c>
      <c r="N888" s="6" t="s">
        <v>1828</v>
      </c>
      <c r="O888" s="409">
        <v>45693</v>
      </c>
      <c r="P888" s="33" t="str">
        <f>HYPERLINK("https://my.zakupivli.pro/remote/dispatcher/state_purchase_view/57220856", "UA-2025-02-05-009779-a")</f>
        <v>UA-2025-02-05-009779-a</v>
      </c>
      <c r="Q888" s="408">
        <v>83.528109999999998</v>
      </c>
      <c r="R888" s="408">
        <v>1</v>
      </c>
      <c r="S888" s="408">
        <v>83.528109999999998</v>
      </c>
      <c r="T888" s="409">
        <v>45693</v>
      </c>
      <c r="U888" s="408"/>
      <c r="V888" s="408" t="s">
        <v>59</v>
      </c>
    </row>
    <row r="889" spans="1:22" ht="78" x14ac:dyDescent="0.3">
      <c r="A889" s="408">
        <v>883</v>
      </c>
      <c r="B889" s="408" t="s">
        <v>40</v>
      </c>
      <c r="C889" s="44" t="s">
        <v>1991</v>
      </c>
      <c r="D889" s="408"/>
      <c r="E889" s="408" t="s">
        <v>20</v>
      </c>
      <c r="F889" s="44" t="s">
        <v>1823</v>
      </c>
      <c r="G889" s="408" t="s">
        <v>184</v>
      </c>
      <c r="H889" s="408">
        <v>476.90512999999999</v>
      </c>
      <c r="I889" s="408">
        <v>1</v>
      </c>
      <c r="J889" s="408">
        <v>476.90512999999999</v>
      </c>
      <c r="K889" s="408">
        <v>476.90512999999999</v>
      </c>
      <c r="L889" s="408">
        <v>1</v>
      </c>
      <c r="M889" s="408">
        <v>476.90512999999999</v>
      </c>
      <c r="N889" s="6" t="s">
        <v>1829</v>
      </c>
      <c r="O889" s="409">
        <v>45693</v>
      </c>
      <c r="P889" s="33" t="str">
        <f>HYPERLINK("https://my.zakupivli.pro/remote/dispatcher/state_purchase_view/57220098", "UA-2025-02-05-009432-a")</f>
        <v>UA-2025-02-05-009432-a</v>
      </c>
      <c r="Q889" s="408">
        <v>476.90512999999999</v>
      </c>
      <c r="R889" s="408">
        <v>1</v>
      </c>
      <c r="S889" s="408">
        <v>476.90512999999999</v>
      </c>
      <c r="T889" s="409">
        <v>45693</v>
      </c>
      <c r="U889" s="408"/>
      <c r="V889" s="408" t="s">
        <v>59</v>
      </c>
    </row>
    <row r="890" spans="1:22" ht="62.4" x14ac:dyDescent="0.3">
      <c r="A890" s="408">
        <v>884</v>
      </c>
      <c r="B890" s="408" t="s">
        <v>21</v>
      </c>
      <c r="C890" s="454" t="s">
        <v>2116</v>
      </c>
      <c r="D890" s="448" t="s">
        <v>58</v>
      </c>
      <c r="E890" s="448" t="s">
        <v>75</v>
      </c>
      <c r="F890" s="454" t="s">
        <v>1824</v>
      </c>
      <c r="G890" s="408" t="s">
        <v>186</v>
      </c>
      <c r="H890" s="408"/>
      <c r="I890" s="408">
        <v>36</v>
      </c>
      <c r="J890" s="408">
        <v>733.33333000000005</v>
      </c>
      <c r="K890" s="408"/>
      <c r="L890" s="408">
        <v>36</v>
      </c>
      <c r="M890" s="408">
        <v>733.33333000000005</v>
      </c>
      <c r="N890" s="6" t="s">
        <v>1830</v>
      </c>
      <c r="O890" s="409">
        <v>45693</v>
      </c>
      <c r="P890" s="33" t="str">
        <f>HYPERLINK("https://my.zakupivli.pro/remote/dispatcher/state_purchase_view/57218765", "UA-2025-02-05-008804-a")</f>
        <v>UA-2025-02-05-008804-a</v>
      </c>
      <c r="Q890" s="408"/>
      <c r="R890" s="408">
        <v>36</v>
      </c>
      <c r="S890" s="408">
        <v>523.14535000000001</v>
      </c>
      <c r="T890" s="409">
        <v>45708</v>
      </c>
      <c r="U890" s="408"/>
      <c r="V890" s="408"/>
    </row>
    <row r="891" spans="1:22" ht="62.4" x14ac:dyDescent="0.3">
      <c r="A891" s="408">
        <v>885</v>
      </c>
      <c r="B891" s="408" t="s">
        <v>21</v>
      </c>
      <c r="C891" s="44" t="s">
        <v>1217</v>
      </c>
      <c r="D891" s="408" t="s">
        <v>58</v>
      </c>
      <c r="E891" s="408" t="s">
        <v>75</v>
      </c>
      <c r="F891" s="44" t="s">
        <v>2087</v>
      </c>
      <c r="G891" s="408" t="s">
        <v>185</v>
      </c>
      <c r="H891" s="408"/>
      <c r="I891" s="408">
        <v>357</v>
      </c>
      <c r="J891" s="408">
        <v>4154.7439999999997</v>
      </c>
      <c r="K891" s="408"/>
      <c r="L891" s="408">
        <v>357</v>
      </c>
      <c r="M891" s="408">
        <v>4154.7439999999997</v>
      </c>
      <c r="N891" s="6" t="s">
        <v>1831</v>
      </c>
      <c r="O891" s="409">
        <v>45693</v>
      </c>
      <c r="P891" s="33" t="str">
        <f>HYPERLINK("https://my.zakupivli.pro/remote/dispatcher/state_purchase_view/57218243", "UA-2025-02-05-008594-a")</f>
        <v>UA-2025-02-05-008594-a</v>
      </c>
      <c r="Q891" s="408"/>
      <c r="R891" s="408">
        <v>357</v>
      </c>
      <c r="S891" s="408">
        <v>3238.7710000000002</v>
      </c>
      <c r="T891" s="409">
        <v>45727</v>
      </c>
      <c r="U891" s="408"/>
      <c r="V891" s="408"/>
    </row>
    <row r="892" spans="1:22" ht="43.2" x14ac:dyDescent="0.3">
      <c r="A892" s="408">
        <v>886</v>
      </c>
      <c r="B892" s="408" t="s">
        <v>21</v>
      </c>
      <c r="C892" s="44" t="s">
        <v>2086</v>
      </c>
      <c r="D892" s="408" t="s">
        <v>58</v>
      </c>
      <c r="E892" s="408" t="s">
        <v>75</v>
      </c>
      <c r="F892" s="44" t="s">
        <v>1825</v>
      </c>
      <c r="G892" s="408" t="s">
        <v>186</v>
      </c>
      <c r="H892" s="408"/>
      <c r="I892" s="408">
        <v>15</v>
      </c>
      <c r="J892" s="408">
        <v>238.33332999999999</v>
      </c>
      <c r="K892" s="408"/>
      <c r="L892" s="408"/>
      <c r="M892" s="408"/>
      <c r="N892" s="6" t="s">
        <v>1832</v>
      </c>
      <c r="O892" s="409">
        <v>45693</v>
      </c>
      <c r="P892" s="33" t="str">
        <f>HYPERLINK("https://my.zakupivli.pro/remote/dispatcher/state_purchase_view/57204593", "UA-2025-02-05-002451-a")</f>
        <v>UA-2025-02-05-002451-a</v>
      </c>
      <c r="Q892" s="408"/>
      <c r="R892" s="408">
        <v>15</v>
      </c>
      <c r="S892" s="408">
        <v>214.17869999999999</v>
      </c>
      <c r="T892" s="409">
        <v>45712</v>
      </c>
      <c r="U892" s="408"/>
      <c r="V892" s="408"/>
    </row>
    <row r="893" spans="1:22" ht="43.2" x14ac:dyDescent="0.3">
      <c r="A893" s="410">
        <v>887</v>
      </c>
      <c r="B893" s="410" t="s">
        <v>21</v>
      </c>
      <c r="C893" s="454" t="s">
        <v>2085</v>
      </c>
      <c r="D893" s="448" t="s">
        <v>58</v>
      </c>
      <c r="E893" s="448" t="s">
        <v>75</v>
      </c>
      <c r="F893" s="477" t="s">
        <v>1833</v>
      </c>
      <c r="G893" s="410" t="s">
        <v>186</v>
      </c>
      <c r="H893" s="410"/>
      <c r="I893" s="410">
        <v>16</v>
      </c>
      <c r="J893" s="410">
        <v>1516.6666600000001</v>
      </c>
      <c r="K893" s="410"/>
      <c r="L893" s="410">
        <v>16</v>
      </c>
      <c r="M893" s="410">
        <v>1516.6666600000001</v>
      </c>
      <c r="N893" s="6" t="s">
        <v>1834</v>
      </c>
      <c r="O893" s="411">
        <v>45694</v>
      </c>
      <c r="P893" s="33" t="str">
        <f>HYPERLINK("https://my.zakupivli.pro/remote/dispatcher/state_purchase_view/57248238", "UA-2025-02-06-004155-a")</f>
        <v>UA-2025-02-06-004155-a</v>
      </c>
      <c r="Q893" s="448"/>
      <c r="R893" s="448">
        <v>16</v>
      </c>
      <c r="S893" s="448">
        <v>1264.9974999999999</v>
      </c>
      <c r="T893" s="443">
        <v>45713</v>
      </c>
      <c r="U893" s="410"/>
      <c r="V893" s="410"/>
    </row>
    <row r="894" spans="1:22" ht="78" x14ac:dyDescent="0.3">
      <c r="A894" s="410">
        <v>888</v>
      </c>
      <c r="B894" s="410" t="s">
        <v>21</v>
      </c>
      <c r="C894" s="44" t="s">
        <v>174</v>
      </c>
      <c r="D894" s="412" t="s">
        <v>58</v>
      </c>
      <c r="E894" s="410" t="s">
        <v>75</v>
      </c>
      <c r="F894" s="44" t="s">
        <v>2084</v>
      </c>
      <c r="G894" s="410" t="s">
        <v>186</v>
      </c>
      <c r="H894" s="410"/>
      <c r="I894" s="410">
        <v>17</v>
      </c>
      <c r="J894" s="119">
        <v>720</v>
      </c>
      <c r="K894" s="410"/>
      <c r="L894" s="412">
        <v>17</v>
      </c>
      <c r="M894" s="119">
        <v>720</v>
      </c>
      <c r="N894" s="6" t="s">
        <v>1835</v>
      </c>
      <c r="O894" s="411">
        <v>45695</v>
      </c>
      <c r="P894" s="33" t="str">
        <f>HYPERLINK("https://my.zakupivli.pro/remote/dispatcher/state_purchase_view/57301275", "UA-2025-02-07-010817-a")</f>
        <v>UA-2025-02-07-010817-a</v>
      </c>
      <c r="Q894" s="410"/>
      <c r="R894" s="410">
        <v>17</v>
      </c>
      <c r="S894" s="410">
        <v>580.73310000000004</v>
      </c>
      <c r="T894" s="411">
        <v>45715</v>
      </c>
      <c r="U894" s="410"/>
      <c r="V894" s="410"/>
    </row>
    <row r="895" spans="1:22" ht="93.6" x14ac:dyDescent="0.3">
      <c r="A895" s="410">
        <v>889</v>
      </c>
      <c r="B895" s="410" t="s">
        <v>40</v>
      </c>
      <c r="C895" s="44" t="s">
        <v>41</v>
      </c>
      <c r="D895" s="410"/>
      <c r="E895" s="410" t="s">
        <v>20</v>
      </c>
      <c r="F895" s="44" t="s">
        <v>2083</v>
      </c>
      <c r="G895" s="410" t="s">
        <v>184</v>
      </c>
      <c r="H895" s="410">
        <v>787.02700000000004</v>
      </c>
      <c r="I895" s="410">
        <v>1</v>
      </c>
      <c r="J895" s="412">
        <v>787.02700000000004</v>
      </c>
      <c r="K895" s="412">
        <v>787.02700000000004</v>
      </c>
      <c r="L895" s="412">
        <v>1</v>
      </c>
      <c r="M895" s="412">
        <v>787.02700000000004</v>
      </c>
      <c r="N895" s="6" t="s">
        <v>1836</v>
      </c>
      <c r="O895" s="413">
        <v>45695</v>
      </c>
      <c r="P895" s="33" t="str">
        <f>HYPERLINK("https://my.zakupivli.pro/remote/dispatcher/state_purchase_view/57295165", "UA-2025-02-07-007901-a")</f>
        <v>UA-2025-02-07-007901-a</v>
      </c>
      <c r="Q895" s="412">
        <v>787.02700000000004</v>
      </c>
      <c r="R895" s="412">
        <v>1</v>
      </c>
      <c r="S895" s="412">
        <v>787.02700000000004</v>
      </c>
      <c r="T895" s="413">
        <v>45695</v>
      </c>
      <c r="U895" s="410"/>
      <c r="V895" s="412" t="s">
        <v>59</v>
      </c>
    </row>
    <row r="896" spans="1:22" ht="62.4" x14ac:dyDescent="0.3">
      <c r="A896" s="410">
        <v>890</v>
      </c>
      <c r="B896" s="410" t="s">
        <v>40</v>
      </c>
      <c r="C896" s="454" t="s">
        <v>73</v>
      </c>
      <c r="D896" s="448"/>
      <c r="E896" s="448" t="s">
        <v>75</v>
      </c>
      <c r="F896" s="454" t="s">
        <v>2082</v>
      </c>
      <c r="G896" s="410" t="s">
        <v>184</v>
      </c>
      <c r="H896" s="410">
        <v>387.74173999999999</v>
      </c>
      <c r="I896" s="410">
        <v>1</v>
      </c>
      <c r="J896" s="412">
        <v>387.74173999999999</v>
      </c>
      <c r="K896" s="412">
        <v>387.74173999999999</v>
      </c>
      <c r="L896" s="412">
        <v>1</v>
      </c>
      <c r="M896" s="412">
        <v>387.74173999999999</v>
      </c>
      <c r="N896" s="6" t="s">
        <v>1837</v>
      </c>
      <c r="O896" s="413">
        <v>45695</v>
      </c>
      <c r="P896" s="33" t="str">
        <f>HYPERLINK("https://my.zakupivli.pro/remote/dispatcher/state_purchase_view/57279883", "UA-2025-02-07-001208-a")</f>
        <v>UA-2025-02-07-001208-a</v>
      </c>
      <c r="Q896" s="412">
        <v>387.74173999999999</v>
      </c>
      <c r="R896" s="412">
        <v>1</v>
      </c>
      <c r="S896" s="412">
        <v>387.74173999999999</v>
      </c>
      <c r="T896" s="413">
        <v>45695</v>
      </c>
      <c r="U896" s="410"/>
      <c r="V896" s="412" t="s">
        <v>59</v>
      </c>
    </row>
    <row r="897" spans="1:22" ht="62.4" x14ac:dyDescent="0.3">
      <c r="A897" s="414">
        <v>891</v>
      </c>
      <c r="B897" s="414" t="s">
        <v>40</v>
      </c>
      <c r="C897" s="44" t="s">
        <v>2081</v>
      </c>
      <c r="D897" s="414"/>
      <c r="E897" s="414" t="s">
        <v>75</v>
      </c>
      <c r="F897" s="44" t="s">
        <v>1838</v>
      </c>
      <c r="G897" s="414" t="s">
        <v>184</v>
      </c>
      <c r="H897" s="414">
        <v>243.83950999999999</v>
      </c>
      <c r="I897" s="414">
        <v>1</v>
      </c>
      <c r="J897" s="414">
        <v>243.83950999999999</v>
      </c>
      <c r="K897" s="414">
        <v>243.83950999999999</v>
      </c>
      <c r="L897" s="414">
        <v>1</v>
      </c>
      <c r="M897" s="414">
        <v>243.83950999999999</v>
      </c>
      <c r="N897" s="6" t="s">
        <v>1839</v>
      </c>
      <c r="O897" s="415">
        <v>45698</v>
      </c>
      <c r="P897" s="33" t="str">
        <f>HYPERLINK("https://my.zakupivli.pro/remote/dispatcher/state_purchase_view/57327334", "UA-2025-02-10-005542-a")</f>
        <v>UA-2025-02-10-005542-a</v>
      </c>
      <c r="Q897" s="414">
        <v>243.83950999999999</v>
      </c>
      <c r="R897" s="414">
        <v>1</v>
      </c>
      <c r="S897" s="414">
        <v>243.83950999999999</v>
      </c>
      <c r="T897" s="415">
        <v>45691</v>
      </c>
      <c r="U897" s="414"/>
      <c r="V897" s="414" t="s">
        <v>59</v>
      </c>
    </row>
    <row r="898" spans="1:22" ht="62.4" x14ac:dyDescent="0.3">
      <c r="A898" s="416">
        <v>892</v>
      </c>
      <c r="B898" s="416" t="s">
        <v>21</v>
      </c>
      <c r="C898" s="44" t="s">
        <v>2080</v>
      </c>
      <c r="D898" s="416" t="s">
        <v>58</v>
      </c>
      <c r="E898" s="416" t="s">
        <v>75</v>
      </c>
      <c r="F898" s="44" t="s">
        <v>1840</v>
      </c>
      <c r="G898" s="416" t="s">
        <v>185</v>
      </c>
      <c r="H898" s="416"/>
      <c r="I898" s="416">
        <v>121</v>
      </c>
      <c r="J898" s="119">
        <v>2684.5</v>
      </c>
      <c r="K898" s="416"/>
      <c r="L898" s="416">
        <v>121</v>
      </c>
      <c r="M898" s="119">
        <v>2684.5</v>
      </c>
      <c r="N898" s="6" t="s">
        <v>1844</v>
      </c>
      <c r="O898" s="417">
        <v>45699</v>
      </c>
      <c r="P898" s="33" t="str">
        <f>HYPERLINK("https://my.zakupivli.pro/remote/dispatcher/state_purchase_view/57385934", "UA-2025-02-11-014813-a")</f>
        <v>UA-2025-02-11-014813-a</v>
      </c>
      <c r="Q898" s="416"/>
      <c r="R898" s="416">
        <v>121</v>
      </c>
      <c r="S898" s="416">
        <v>2361.3530000000001</v>
      </c>
      <c r="T898" s="417">
        <v>45727</v>
      </c>
      <c r="U898" s="416"/>
      <c r="V898" s="416"/>
    </row>
    <row r="899" spans="1:22" ht="62.4" x14ac:dyDescent="0.3">
      <c r="A899" s="416">
        <v>893</v>
      </c>
      <c r="B899" s="416" t="s">
        <v>21</v>
      </c>
      <c r="C899" s="44" t="s">
        <v>405</v>
      </c>
      <c r="D899" s="416" t="s">
        <v>58</v>
      </c>
      <c r="E899" s="416" t="s">
        <v>75</v>
      </c>
      <c r="F899" s="44" t="s">
        <v>2079</v>
      </c>
      <c r="G899" s="416" t="s">
        <v>186</v>
      </c>
      <c r="H899" s="416"/>
      <c r="I899" s="416">
        <v>23</v>
      </c>
      <c r="J899" s="416">
        <v>2904.5833299999999</v>
      </c>
      <c r="K899" s="416"/>
      <c r="L899" s="416">
        <v>23</v>
      </c>
      <c r="M899" s="416">
        <v>2904.5833299999999</v>
      </c>
      <c r="N899" s="6" t="s">
        <v>1845</v>
      </c>
      <c r="O899" s="417">
        <v>45699</v>
      </c>
      <c r="P899" s="33" t="str">
        <f>HYPERLINK("https://my.zakupivli.pro/remote/dispatcher/state_purchase_view/57385694", "UA-2025-02-11-014703-a")</f>
        <v>UA-2025-02-11-014703-a</v>
      </c>
      <c r="Q899" s="416"/>
      <c r="R899" s="416">
        <v>23</v>
      </c>
      <c r="S899" s="416">
        <v>2737.4838</v>
      </c>
      <c r="T899" s="417">
        <v>45733</v>
      </c>
      <c r="U899" s="416"/>
      <c r="V899" s="416"/>
    </row>
    <row r="900" spans="1:22" ht="62.4" x14ac:dyDescent="0.3">
      <c r="A900" s="416">
        <v>894</v>
      </c>
      <c r="B900" s="416" t="s">
        <v>21</v>
      </c>
      <c r="C900" s="454" t="s">
        <v>2007</v>
      </c>
      <c r="D900" s="448" t="s">
        <v>58</v>
      </c>
      <c r="E900" s="448" t="s">
        <v>75</v>
      </c>
      <c r="F900" s="454" t="s">
        <v>1841</v>
      </c>
      <c r="G900" s="416" t="s">
        <v>186</v>
      </c>
      <c r="H900" s="416"/>
      <c r="I900" s="416">
        <v>18</v>
      </c>
      <c r="J900" s="416">
        <v>2034.8084100000001</v>
      </c>
      <c r="K900" s="416"/>
      <c r="L900" s="416">
        <v>18</v>
      </c>
      <c r="M900" s="416">
        <v>2034.8084100000001</v>
      </c>
      <c r="N900" s="6" t="s">
        <v>1846</v>
      </c>
      <c r="O900" s="417">
        <v>45699</v>
      </c>
      <c r="P900" s="33" t="str">
        <f>HYPERLINK("https://my.zakupivli.pro/remote/dispatcher/state_purchase_view/57385694", "UA-2025-02-11-014703-a")</f>
        <v>UA-2025-02-11-014703-a</v>
      </c>
      <c r="Q900" s="416"/>
      <c r="R900" s="416">
        <v>18</v>
      </c>
      <c r="S900" s="416">
        <v>1745.1990000000001</v>
      </c>
      <c r="T900" s="417">
        <v>45727</v>
      </c>
      <c r="U900" s="416"/>
      <c r="V900" s="416"/>
    </row>
    <row r="901" spans="1:22" ht="62.4" x14ac:dyDescent="0.3">
      <c r="A901" s="416">
        <v>895</v>
      </c>
      <c r="B901" s="416" t="s">
        <v>21</v>
      </c>
      <c r="C901" s="44" t="s">
        <v>2007</v>
      </c>
      <c r="D901" s="416" t="s">
        <v>58</v>
      </c>
      <c r="E901" s="416" t="s">
        <v>75</v>
      </c>
      <c r="F901" s="44" t="s">
        <v>1842</v>
      </c>
      <c r="G901" s="416" t="s">
        <v>186</v>
      </c>
      <c r="H901" s="445">
        <v>1791.6666600000001</v>
      </c>
      <c r="I901" s="416">
        <v>1</v>
      </c>
      <c r="J901" s="416">
        <v>1791.6666600000001</v>
      </c>
      <c r="K901" s="445">
        <v>1791.6666600000001</v>
      </c>
      <c r="L901" s="416">
        <v>1</v>
      </c>
      <c r="M901" s="416">
        <v>1791.6666600000001</v>
      </c>
      <c r="N901" s="6" t="s">
        <v>1847</v>
      </c>
      <c r="O901" s="417">
        <v>45699</v>
      </c>
      <c r="P901" s="33" t="str">
        <f>HYPERLINK("https://my.zakupivli.pro/remote/dispatcher/state_purchase_view/57385694", "UA-2025-02-11-014703-a")</f>
        <v>UA-2025-02-11-014703-a</v>
      </c>
      <c r="Q901" s="416">
        <v>1579.16</v>
      </c>
      <c r="R901" s="416">
        <v>1</v>
      </c>
      <c r="S901" s="445">
        <v>1579.16</v>
      </c>
      <c r="T901" s="417">
        <v>45733</v>
      </c>
      <c r="U901" s="416"/>
      <c r="V901" s="416"/>
    </row>
    <row r="902" spans="1:22" ht="62.4" x14ac:dyDescent="0.3">
      <c r="A902" s="416">
        <v>896</v>
      </c>
      <c r="B902" s="416" t="s">
        <v>21</v>
      </c>
      <c r="C902" s="44" t="s">
        <v>405</v>
      </c>
      <c r="D902" s="416" t="s">
        <v>58</v>
      </c>
      <c r="E902" s="416" t="s">
        <v>75</v>
      </c>
      <c r="F902" s="44" t="s">
        <v>2078</v>
      </c>
      <c r="G902" s="416" t="s">
        <v>186</v>
      </c>
      <c r="H902" s="416"/>
      <c r="I902" s="416">
        <v>4</v>
      </c>
      <c r="J902" s="119">
        <v>6268.7</v>
      </c>
      <c r="K902" s="416"/>
      <c r="L902" s="416">
        <v>4</v>
      </c>
      <c r="M902" s="119">
        <v>6268.7</v>
      </c>
      <c r="N902" s="6" t="s">
        <v>1848</v>
      </c>
      <c r="O902" s="417">
        <v>45699</v>
      </c>
      <c r="P902" s="33" t="str">
        <f>HYPERLINK("https://my.zakupivli.pro/remote/dispatcher/state_purchase_view/57385694", "UA-2025-02-11-014703-a")</f>
        <v>UA-2025-02-11-014703-a</v>
      </c>
      <c r="Q902" s="416"/>
      <c r="R902" s="416">
        <v>4</v>
      </c>
      <c r="S902" s="119">
        <v>6260</v>
      </c>
      <c r="T902" s="417">
        <v>45727</v>
      </c>
      <c r="U902" s="416"/>
      <c r="V902" s="416"/>
    </row>
    <row r="903" spans="1:22" ht="46.8" x14ac:dyDescent="0.3">
      <c r="A903" s="416">
        <v>897</v>
      </c>
      <c r="B903" s="416" t="s">
        <v>21</v>
      </c>
      <c r="C903" s="454" t="s">
        <v>1117</v>
      </c>
      <c r="D903" s="448" t="s">
        <v>58</v>
      </c>
      <c r="E903" s="448" t="s">
        <v>75</v>
      </c>
      <c r="F903" s="454" t="s">
        <v>2077</v>
      </c>
      <c r="G903" s="416" t="s">
        <v>186</v>
      </c>
      <c r="H903" s="416"/>
      <c r="I903" s="416">
        <v>10</v>
      </c>
      <c r="J903" s="119">
        <v>218.75</v>
      </c>
      <c r="K903" s="416"/>
      <c r="L903" s="416">
        <v>10</v>
      </c>
      <c r="M903" s="119">
        <v>218.75</v>
      </c>
      <c r="N903" s="6" t="s">
        <v>1849</v>
      </c>
      <c r="O903" s="417">
        <v>45699</v>
      </c>
      <c r="P903" s="33" t="str">
        <f>HYPERLINK("https://my.zakupivli.pro/remote/dispatcher/state_purchase_view/57380194", "UA-2025-02-11-012151-a")</f>
        <v>UA-2025-02-11-012151-a</v>
      </c>
      <c r="Q903" s="416"/>
      <c r="R903" s="416"/>
      <c r="S903" s="416"/>
      <c r="T903" s="417"/>
      <c r="U903" s="416" t="s">
        <v>1793</v>
      </c>
      <c r="V903" s="416"/>
    </row>
    <row r="904" spans="1:22" ht="62.4" x14ac:dyDescent="0.3">
      <c r="A904" s="416">
        <v>898</v>
      </c>
      <c r="B904" s="416" t="s">
        <v>21</v>
      </c>
      <c r="C904" s="44" t="s">
        <v>2011</v>
      </c>
      <c r="D904" s="416"/>
      <c r="E904" s="416" t="s">
        <v>20</v>
      </c>
      <c r="F904" s="44" t="s">
        <v>1843</v>
      </c>
      <c r="G904" s="416" t="s">
        <v>185</v>
      </c>
      <c r="H904" s="119">
        <v>47.5</v>
      </c>
      <c r="I904" s="416">
        <v>1</v>
      </c>
      <c r="J904" s="119">
        <v>47.5</v>
      </c>
      <c r="K904" s="119">
        <v>47.5</v>
      </c>
      <c r="L904" s="416">
        <v>1</v>
      </c>
      <c r="M904" s="119">
        <v>47.5</v>
      </c>
      <c r="N904" s="6" t="s">
        <v>1850</v>
      </c>
      <c r="O904" s="417">
        <v>45700</v>
      </c>
      <c r="P904" s="33" t="str">
        <f>HYPERLINK("https://my.zakupivli.pro/remote/dispatcher/state_purchase_view/57407976", "UA-2025-02-12-008425-a")</f>
        <v>UA-2025-02-12-008425-a</v>
      </c>
      <c r="Q904" s="119">
        <v>47.5</v>
      </c>
      <c r="R904" s="416">
        <v>1</v>
      </c>
      <c r="S904" s="119">
        <v>47.5</v>
      </c>
      <c r="T904" s="417">
        <v>45700</v>
      </c>
      <c r="U904" s="416"/>
      <c r="V904" s="416" t="s">
        <v>59</v>
      </c>
    </row>
    <row r="905" spans="1:22" ht="62.4" x14ac:dyDescent="0.3">
      <c r="A905" s="416">
        <v>899</v>
      </c>
      <c r="B905" s="416" t="s">
        <v>21</v>
      </c>
      <c r="C905" s="44" t="s">
        <v>2076</v>
      </c>
      <c r="D905" s="416"/>
      <c r="E905" s="416" t="s">
        <v>75</v>
      </c>
      <c r="F905" s="44" t="s">
        <v>1851</v>
      </c>
      <c r="G905" s="416" t="s">
        <v>185</v>
      </c>
      <c r="H905" s="416"/>
      <c r="I905" s="416">
        <v>600</v>
      </c>
      <c r="J905" s="119">
        <v>82.38</v>
      </c>
      <c r="K905" s="416"/>
      <c r="L905" s="419">
        <v>600</v>
      </c>
      <c r="M905" s="119">
        <v>82.38</v>
      </c>
      <c r="N905" s="6" t="s">
        <v>1854</v>
      </c>
      <c r="O905" s="417">
        <v>45701</v>
      </c>
      <c r="P905" s="33" t="str">
        <f>HYPERLINK("https://my.zakupivli.pro/remote/dispatcher/state_purchase_view/57447516", "UA-2025-02-13-010243-a")</f>
        <v>UA-2025-02-13-010243-a</v>
      </c>
      <c r="Q905" s="416"/>
      <c r="R905" s="419">
        <v>600</v>
      </c>
      <c r="S905" s="119">
        <v>82.38</v>
      </c>
      <c r="T905" s="418">
        <v>45729</v>
      </c>
      <c r="U905" s="416"/>
      <c r="V905" s="419" t="s">
        <v>59</v>
      </c>
    </row>
    <row r="906" spans="1:22" ht="62.4" x14ac:dyDescent="0.3">
      <c r="A906" s="416">
        <v>900</v>
      </c>
      <c r="B906" s="416" t="s">
        <v>21</v>
      </c>
      <c r="C906" s="454" t="s">
        <v>1853</v>
      </c>
      <c r="D906" s="448" t="s">
        <v>58</v>
      </c>
      <c r="E906" s="448" t="s">
        <v>75</v>
      </c>
      <c r="F906" s="454" t="s">
        <v>2075</v>
      </c>
      <c r="G906" s="416" t="s">
        <v>186</v>
      </c>
      <c r="H906" s="416"/>
      <c r="I906" s="416">
        <v>23</v>
      </c>
      <c r="J906" s="416">
        <v>1258.3333299999999</v>
      </c>
      <c r="K906" s="416"/>
      <c r="L906" s="419">
        <v>23</v>
      </c>
      <c r="M906" s="419">
        <v>1258.3333299999999</v>
      </c>
      <c r="N906" s="6" t="s">
        <v>1855</v>
      </c>
      <c r="O906" s="421">
        <v>45701</v>
      </c>
      <c r="P906" s="33" t="str">
        <f>HYPERLINK("https://my.zakupivli.pro/remote/dispatcher/state_purchase_view/57446387", "UA-2025-02-13-009809-a")</f>
        <v>UA-2025-02-13-009809-a</v>
      </c>
      <c r="Q906" s="416"/>
      <c r="R906" s="416">
        <v>23</v>
      </c>
      <c r="S906" s="416">
        <v>1133.4929</v>
      </c>
      <c r="T906" s="417">
        <v>45715</v>
      </c>
      <c r="U906" s="416"/>
      <c r="V906" s="416"/>
    </row>
    <row r="907" spans="1:22" ht="46.8" x14ac:dyDescent="0.3">
      <c r="A907" s="416">
        <v>901</v>
      </c>
      <c r="B907" s="416" t="s">
        <v>21</v>
      </c>
      <c r="C907" s="44" t="s">
        <v>1068</v>
      </c>
      <c r="D907" s="419" t="s">
        <v>58</v>
      </c>
      <c r="E907" s="416" t="s">
        <v>75</v>
      </c>
      <c r="F907" s="44" t="s">
        <v>2074</v>
      </c>
      <c r="G907" s="416" t="s">
        <v>185</v>
      </c>
      <c r="H907" s="416"/>
      <c r="I907" s="416">
        <v>762</v>
      </c>
      <c r="J907" s="416">
        <v>464.81247000000002</v>
      </c>
      <c r="K907" s="416"/>
      <c r="L907" s="419">
        <v>762</v>
      </c>
      <c r="M907" s="419">
        <v>464.81247000000002</v>
      </c>
      <c r="N907" s="6" t="s">
        <v>1856</v>
      </c>
      <c r="O907" s="421">
        <v>45701</v>
      </c>
      <c r="P907" s="33" t="str">
        <f>HYPERLINK("https://my.zakupivli.pro/remote/dispatcher/state_purchase_view/57445600", "UA-2025-02-13-009405-a")</f>
        <v>UA-2025-02-13-009405-a</v>
      </c>
      <c r="Q907" s="416"/>
      <c r="R907" s="416">
        <v>762</v>
      </c>
      <c r="S907" s="416">
        <v>459.81484999999998</v>
      </c>
      <c r="T907" s="417">
        <v>45716</v>
      </c>
      <c r="U907" s="416"/>
      <c r="V907" s="416"/>
    </row>
    <row r="908" spans="1:22" ht="62.4" x14ac:dyDescent="0.3">
      <c r="A908" s="416">
        <v>902</v>
      </c>
      <c r="B908" s="416" t="s">
        <v>40</v>
      </c>
      <c r="C908" s="44" t="s">
        <v>884</v>
      </c>
      <c r="D908" s="416"/>
      <c r="E908" s="416" t="s">
        <v>20</v>
      </c>
      <c r="F908" s="44" t="s">
        <v>2073</v>
      </c>
      <c r="G908" s="416" t="s">
        <v>184</v>
      </c>
      <c r="H908" s="416">
        <v>373.69754999999998</v>
      </c>
      <c r="I908" s="416">
        <v>1</v>
      </c>
      <c r="J908" s="419">
        <v>373.69754999999998</v>
      </c>
      <c r="K908" s="419">
        <v>373.69754999999998</v>
      </c>
      <c r="L908" s="419">
        <v>1</v>
      </c>
      <c r="M908" s="419">
        <v>373.69754999999998</v>
      </c>
      <c r="N908" s="6" t="s">
        <v>1857</v>
      </c>
      <c r="O908" s="421">
        <v>45701</v>
      </c>
      <c r="P908" s="33" t="str">
        <f>HYPERLINK("https://my.zakupivli.pro/remote/dispatcher/state_purchase_view/57443185", "UA-2025-02-13-008334-a")</f>
        <v>UA-2025-02-13-008334-a</v>
      </c>
      <c r="Q908" s="419">
        <v>373.69754999999998</v>
      </c>
      <c r="R908" s="419">
        <v>1</v>
      </c>
      <c r="S908" s="419">
        <v>373.69754999999998</v>
      </c>
      <c r="T908" s="421">
        <v>45701</v>
      </c>
      <c r="U908" s="416"/>
      <c r="V908" s="419" t="s">
        <v>59</v>
      </c>
    </row>
    <row r="909" spans="1:22" ht="62.4" x14ac:dyDescent="0.3">
      <c r="A909" s="416">
        <v>903</v>
      </c>
      <c r="B909" s="416" t="s">
        <v>40</v>
      </c>
      <c r="C909" s="454" t="s">
        <v>2008</v>
      </c>
      <c r="D909" s="448"/>
      <c r="E909" s="448" t="s">
        <v>20</v>
      </c>
      <c r="F909" s="454" t="s">
        <v>1852</v>
      </c>
      <c r="G909" s="416" t="s">
        <v>184</v>
      </c>
      <c r="H909" s="416">
        <v>91.886300000000006</v>
      </c>
      <c r="I909" s="416">
        <v>1</v>
      </c>
      <c r="J909" s="419">
        <v>91.886300000000006</v>
      </c>
      <c r="K909" s="419">
        <v>91.886300000000006</v>
      </c>
      <c r="L909" s="419">
        <v>1</v>
      </c>
      <c r="M909" s="419">
        <v>91.886300000000006</v>
      </c>
      <c r="N909" s="6" t="s">
        <v>1858</v>
      </c>
      <c r="O909" s="421">
        <v>45701</v>
      </c>
      <c r="P909" s="33" t="str">
        <f>HYPERLINK("https://my.zakupivli.pro/remote/dispatcher/state_purchase_view/57441860", "UA-2025-02-13-007747-a")</f>
        <v>UA-2025-02-13-007747-a</v>
      </c>
      <c r="Q909" s="419">
        <v>91.886300000000006</v>
      </c>
      <c r="R909" s="419">
        <v>1</v>
      </c>
      <c r="S909" s="419">
        <v>91.886300000000006</v>
      </c>
      <c r="T909" s="421">
        <v>45701</v>
      </c>
      <c r="U909" s="416"/>
      <c r="V909" s="419" t="s">
        <v>59</v>
      </c>
    </row>
    <row r="910" spans="1:22" ht="62.4" x14ac:dyDescent="0.3">
      <c r="A910" s="416">
        <v>904</v>
      </c>
      <c r="B910" s="416" t="s">
        <v>40</v>
      </c>
      <c r="C910" s="44" t="s">
        <v>884</v>
      </c>
      <c r="D910" s="416"/>
      <c r="E910" s="416" t="s">
        <v>20</v>
      </c>
      <c r="F910" s="44" t="s">
        <v>2072</v>
      </c>
      <c r="G910" s="416" t="s">
        <v>184</v>
      </c>
      <c r="H910" s="416">
        <v>82.772499999999994</v>
      </c>
      <c r="I910" s="416">
        <v>1</v>
      </c>
      <c r="J910" s="419">
        <v>82.772499999999994</v>
      </c>
      <c r="K910" s="419">
        <v>82.772499999999994</v>
      </c>
      <c r="L910" s="419">
        <v>1</v>
      </c>
      <c r="M910" s="419">
        <v>82.772499999999994</v>
      </c>
      <c r="N910" s="6" t="s">
        <v>1859</v>
      </c>
      <c r="O910" s="421">
        <v>45701</v>
      </c>
      <c r="P910" s="33" t="str">
        <f>HYPERLINK("https://my.zakupivli.pro/remote/dispatcher/state_purchase_view/57435375", "UA-2025-02-13-004874-a")</f>
        <v>UA-2025-02-13-004874-a</v>
      </c>
      <c r="Q910" s="419">
        <v>82.772499999999994</v>
      </c>
      <c r="R910" s="419">
        <v>1</v>
      </c>
      <c r="S910" s="419">
        <v>82.772499999999994</v>
      </c>
      <c r="T910" s="421">
        <v>45701</v>
      </c>
      <c r="U910" s="416"/>
      <c r="V910" s="419" t="s">
        <v>59</v>
      </c>
    </row>
    <row r="911" spans="1:22" ht="62.4" x14ac:dyDescent="0.3">
      <c r="A911" s="419">
        <v>905</v>
      </c>
      <c r="B911" s="420" t="s">
        <v>40</v>
      </c>
      <c r="C911" s="44" t="s">
        <v>73</v>
      </c>
      <c r="D911" s="419"/>
      <c r="E911" s="419" t="s">
        <v>75</v>
      </c>
      <c r="F911" s="44" t="s">
        <v>2071</v>
      </c>
      <c r="G911" s="419" t="s">
        <v>184</v>
      </c>
      <c r="H911" s="419">
        <v>273.72771999999998</v>
      </c>
      <c r="I911" s="419">
        <v>1</v>
      </c>
      <c r="J911" s="420">
        <v>273.72771999999998</v>
      </c>
      <c r="K911" s="420">
        <v>273.72771999999998</v>
      </c>
      <c r="L911" s="420">
        <v>1</v>
      </c>
      <c r="M911" s="420">
        <v>273.72771999999998</v>
      </c>
      <c r="N911" s="6" t="s">
        <v>1860</v>
      </c>
      <c r="O911" s="421">
        <v>45701</v>
      </c>
      <c r="P911" s="122" t="str">
        <f>HYPERLINK("https://my.zakupivli.pro/remote/dispatcher/state_purchase_view/57453868", "UA-2025-02-13-013204-a")</f>
        <v>UA-2025-02-13-013204-a</v>
      </c>
      <c r="Q911" s="420">
        <v>273.72771999999998</v>
      </c>
      <c r="R911" s="420">
        <v>1</v>
      </c>
      <c r="S911" s="420">
        <v>273.72771999999998</v>
      </c>
      <c r="T911" s="421">
        <v>45687</v>
      </c>
      <c r="U911" s="419"/>
      <c r="V911" s="420" t="s">
        <v>59</v>
      </c>
    </row>
    <row r="912" spans="1:22" ht="46.8" x14ac:dyDescent="0.3">
      <c r="A912" s="419">
        <v>906</v>
      </c>
      <c r="B912" s="419" t="s">
        <v>21</v>
      </c>
      <c r="C912" s="44" t="s">
        <v>733</v>
      </c>
      <c r="D912" s="419"/>
      <c r="E912" s="422" t="s">
        <v>75</v>
      </c>
      <c r="F912" s="44" t="s">
        <v>2070</v>
      </c>
      <c r="G912" s="419" t="s">
        <v>186</v>
      </c>
      <c r="H912" s="419"/>
      <c r="I912" s="419">
        <v>41</v>
      </c>
      <c r="J912" s="419">
        <v>541.66665999999998</v>
      </c>
      <c r="K912" s="419"/>
      <c r="L912" s="422">
        <v>41</v>
      </c>
      <c r="M912" s="422">
        <v>541.66665999999998</v>
      </c>
      <c r="N912" s="6" t="s">
        <v>1864</v>
      </c>
      <c r="O912" s="418">
        <v>45702</v>
      </c>
      <c r="P912" s="33" t="str">
        <f>HYPERLINK("https://my.zakupivli.pro/remote/dispatcher/state_purchase_view/57483469", "UA-2025-02-14-010906-a")</f>
        <v>UA-2025-02-14-010906-a</v>
      </c>
      <c r="Q912" s="419"/>
      <c r="R912" s="419">
        <v>41</v>
      </c>
      <c r="S912" s="419">
        <v>323.62799999999999</v>
      </c>
      <c r="T912" s="418">
        <v>45733</v>
      </c>
      <c r="U912" s="419"/>
      <c r="V912" s="419"/>
    </row>
    <row r="913" spans="1:22" ht="62.4" x14ac:dyDescent="0.3">
      <c r="A913" s="419">
        <v>907</v>
      </c>
      <c r="B913" s="422" t="s">
        <v>40</v>
      </c>
      <c r="C913" s="454" t="s">
        <v>2069</v>
      </c>
      <c r="D913" s="448"/>
      <c r="E913" s="448" t="s">
        <v>75</v>
      </c>
      <c r="F913" s="454" t="s">
        <v>1861</v>
      </c>
      <c r="G913" s="419" t="s">
        <v>184</v>
      </c>
      <c r="H913" s="419">
        <v>640.28858000000002</v>
      </c>
      <c r="I913" s="419">
        <v>1</v>
      </c>
      <c r="J913" s="422">
        <v>640.28858000000002</v>
      </c>
      <c r="K913" s="422">
        <v>640.28858000000002</v>
      </c>
      <c r="L913" s="422">
        <v>1</v>
      </c>
      <c r="M913" s="422">
        <v>640.28858000000002</v>
      </c>
      <c r="N913" s="6" t="s">
        <v>1865</v>
      </c>
      <c r="O913" s="423">
        <v>45702</v>
      </c>
      <c r="P913" s="33" t="str">
        <f>HYPERLINK("https://my.zakupivli.pro/remote/dispatcher/state_purchase_view/57480226", "UA-2025-02-14-009461-a")</f>
        <v>UA-2025-02-14-009461-a</v>
      </c>
      <c r="Q913" s="422">
        <v>640.28858000000002</v>
      </c>
      <c r="R913" s="422">
        <v>1</v>
      </c>
      <c r="S913" s="422">
        <v>640.28858000000002</v>
      </c>
      <c r="T913" s="423">
        <v>45702</v>
      </c>
      <c r="U913" s="419"/>
      <c r="V913" s="422" t="s">
        <v>59</v>
      </c>
    </row>
    <row r="914" spans="1:22" ht="62.4" x14ac:dyDescent="0.3">
      <c r="A914" s="419">
        <v>908</v>
      </c>
      <c r="B914" s="422" t="s">
        <v>40</v>
      </c>
      <c r="C914" s="44" t="s">
        <v>541</v>
      </c>
      <c r="D914" s="419"/>
      <c r="E914" s="422" t="s">
        <v>75</v>
      </c>
      <c r="F914" s="44" t="s">
        <v>2031</v>
      </c>
      <c r="G914" s="419" t="s">
        <v>184</v>
      </c>
      <c r="H914" s="419">
        <v>603.43341999999996</v>
      </c>
      <c r="I914" s="419">
        <v>1</v>
      </c>
      <c r="J914" s="422">
        <v>603.43341999999996</v>
      </c>
      <c r="K914" s="422">
        <v>603.43341999999996</v>
      </c>
      <c r="L914" s="422">
        <v>1</v>
      </c>
      <c r="M914" s="422">
        <v>603.43341999999996</v>
      </c>
      <c r="N914" s="6" t="s">
        <v>1866</v>
      </c>
      <c r="O914" s="423">
        <v>45702</v>
      </c>
      <c r="P914" s="33" t="str">
        <f>HYPERLINK("https://my.zakupivli.pro/remote/dispatcher/state_purchase_view/57478572", "UA-2025-02-14-008779-a")</f>
        <v>UA-2025-02-14-008779-a</v>
      </c>
      <c r="Q914" s="422">
        <v>603.43341999999996</v>
      </c>
      <c r="R914" s="422">
        <v>1</v>
      </c>
      <c r="S914" s="422">
        <v>603.43341999999996</v>
      </c>
      <c r="T914" s="423">
        <v>45702</v>
      </c>
      <c r="U914" s="419"/>
      <c r="V914" s="422" t="s">
        <v>59</v>
      </c>
    </row>
    <row r="915" spans="1:22" ht="62.4" x14ac:dyDescent="0.3">
      <c r="A915" s="419">
        <v>909</v>
      </c>
      <c r="B915" s="422" t="s">
        <v>40</v>
      </c>
      <c r="C915" s="44" t="s">
        <v>884</v>
      </c>
      <c r="D915" s="419"/>
      <c r="E915" s="419" t="s">
        <v>20</v>
      </c>
      <c r="F915" s="44" t="s">
        <v>2060</v>
      </c>
      <c r="G915" s="419" t="s">
        <v>184</v>
      </c>
      <c r="H915" s="419">
        <v>77.498519999999999</v>
      </c>
      <c r="I915" s="419">
        <v>1</v>
      </c>
      <c r="J915" s="422">
        <v>77.498519999999999</v>
      </c>
      <c r="K915" s="422">
        <v>77.498519999999999</v>
      </c>
      <c r="L915" s="422">
        <v>1</v>
      </c>
      <c r="M915" s="422">
        <v>77.498519999999999</v>
      </c>
      <c r="N915" s="6" t="s">
        <v>1867</v>
      </c>
      <c r="O915" s="423">
        <v>45702</v>
      </c>
      <c r="P915" s="33" t="str">
        <f>HYPERLINK("https://my.zakupivli.pro/remote/dispatcher/state_purchase_view/57476914", "UA-2025-02-14-008026-a")</f>
        <v>UA-2025-02-14-008026-a</v>
      </c>
      <c r="Q915" s="422">
        <v>77.498519999999999</v>
      </c>
      <c r="R915" s="422">
        <v>1</v>
      </c>
      <c r="S915" s="422">
        <v>77.498519999999999</v>
      </c>
      <c r="T915" s="423">
        <v>45702</v>
      </c>
      <c r="U915" s="419"/>
      <c r="V915" s="422" t="s">
        <v>59</v>
      </c>
    </row>
    <row r="916" spans="1:22" ht="62.4" x14ac:dyDescent="0.3">
      <c r="A916" s="422">
        <v>910</v>
      </c>
      <c r="B916" s="422" t="s">
        <v>21</v>
      </c>
      <c r="C916" s="44" t="s">
        <v>2059</v>
      </c>
      <c r="D916" s="422"/>
      <c r="E916" s="422" t="s">
        <v>75</v>
      </c>
      <c r="F916" s="44" t="s">
        <v>1862</v>
      </c>
      <c r="G916" s="422" t="s">
        <v>1158</v>
      </c>
      <c r="H916" s="422"/>
      <c r="I916" s="422">
        <v>143</v>
      </c>
      <c r="J916" s="422">
        <v>48.762999999999998</v>
      </c>
      <c r="K916" s="422"/>
      <c r="L916" s="422">
        <v>143</v>
      </c>
      <c r="M916" s="422">
        <v>48.762999999999998</v>
      </c>
      <c r="N916" s="6" t="s">
        <v>1868</v>
      </c>
      <c r="O916" s="423">
        <v>45702</v>
      </c>
      <c r="P916" s="33" t="str">
        <f>HYPERLINK("https://my.zakupivli.pro/remote/dispatcher/state_purchase_view/57476203", "UA-2025-02-14-007675-a")</f>
        <v>UA-2025-02-14-007675-a</v>
      </c>
      <c r="Q916" s="422"/>
      <c r="R916" s="422">
        <v>143</v>
      </c>
      <c r="S916" s="422">
        <v>48.762999999999998</v>
      </c>
      <c r="T916" s="423">
        <v>45702</v>
      </c>
      <c r="U916" s="422"/>
      <c r="V916" s="422" t="s">
        <v>59</v>
      </c>
    </row>
    <row r="917" spans="1:22" ht="62.4" x14ac:dyDescent="0.3">
      <c r="A917" s="422">
        <v>911</v>
      </c>
      <c r="B917" s="422" t="s">
        <v>21</v>
      </c>
      <c r="C917" s="454" t="s">
        <v>178</v>
      </c>
      <c r="D917" s="448"/>
      <c r="E917" s="448" t="s">
        <v>75</v>
      </c>
      <c r="F917" s="454" t="s">
        <v>2058</v>
      </c>
      <c r="G917" s="422" t="s">
        <v>185</v>
      </c>
      <c r="H917" s="422"/>
      <c r="I917" s="422">
        <v>10</v>
      </c>
      <c r="J917" s="119">
        <v>330</v>
      </c>
      <c r="K917" s="422"/>
      <c r="L917" s="422">
        <v>10</v>
      </c>
      <c r="M917" s="119">
        <v>330</v>
      </c>
      <c r="N917" s="6" t="s">
        <v>1869</v>
      </c>
      <c r="O917" s="423">
        <v>45702</v>
      </c>
      <c r="P917" s="33" t="str">
        <f>HYPERLINK("https://my.zakupivli.pro/remote/dispatcher/state_purchase_view/57475723", "UA-2025-02-14-007472-a")</f>
        <v>UA-2025-02-14-007472-a</v>
      </c>
      <c r="Q917" s="422"/>
      <c r="R917" s="422">
        <v>10</v>
      </c>
      <c r="S917" s="119">
        <v>310.3</v>
      </c>
      <c r="T917" s="423">
        <v>45726</v>
      </c>
      <c r="U917" s="422"/>
      <c r="V917" s="422"/>
    </row>
    <row r="918" spans="1:22" ht="62.4" x14ac:dyDescent="0.3">
      <c r="A918" s="422">
        <v>912</v>
      </c>
      <c r="B918" s="422" t="s">
        <v>21</v>
      </c>
      <c r="C918" s="44" t="s">
        <v>2038</v>
      </c>
      <c r="D918" s="422"/>
      <c r="E918" s="422" t="s">
        <v>75</v>
      </c>
      <c r="F918" s="44" t="s">
        <v>1863</v>
      </c>
      <c r="G918" s="422" t="s">
        <v>185</v>
      </c>
      <c r="H918" s="422"/>
      <c r="I918" s="422">
        <v>2</v>
      </c>
      <c r="J918" s="119">
        <v>52.1</v>
      </c>
      <c r="K918" s="422"/>
      <c r="L918" s="422">
        <v>2</v>
      </c>
      <c r="M918" s="119">
        <v>52.1</v>
      </c>
      <c r="N918" s="6" t="s">
        <v>1870</v>
      </c>
      <c r="O918" s="423">
        <v>45702</v>
      </c>
      <c r="P918" s="33" t="str">
        <f>HYPERLINK("https://my.zakupivli.pro/remote/dispatcher/state_purchase_view/57469944", "UA-2025-02-14-004784-a")</f>
        <v>UA-2025-02-14-004784-a</v>
      </c>
      <c r="Q918" s="422"/>
      <c r="R918" s="422">
        <v>2</v>
      </c>
      <c r="S918" s="119">
        <v>52.1</v>
      </c>
      <c r="T918" s="423">
        <v>45702</v>
      </c>
      <c r="U918" s="422"/>
      <c r="V918" s="422" t="s">
        <v>59</v>
      </c>
    </row>
    <row r="919" spans="1:22" ht="62.4" x14ac:dyDescent="0.3">
      <c r="A919" s="424">
        <v>913</v>
      </c>
      <c r="B919" s="424" t="s">
        <v>40</v>
      </c>
      <c r="C919" s="44" t="s">
        <v>1991</v>
      </c>
      <c r="D919" s="424"/>
      <c r="E919" s="424" t="s">
        <v>20</v>
      </c>
      <c r="F919" s="44" t="s">
        <v>1871</v>
      </c>
      <c r="G919" s="424" t="s">
        <v>184</v>
      </c>
      <c r="H919" s="424">
        <v>110.63678</v>
      </c>
      <c r="I919" s="424">
        <v>1</v>
      </c>
      <c r="J919" s="424">
        <v>110.63678</v>
      </c>
      <c r="K919" s="424">
        <v>110.63678</v>
      </c>
      <c r="L919" s="424">
        <v>1</v>
      </c>
      <c r="M919" s="424">
        <v>110.63678</v>
      </c>
      <c r="N919" s="6" t="s">
        <v>1873</v>
      </c>
      <c r="O919" s="425">
        <v>45706</v>
      </c>
      <c r="P919" s="33" t="str">
        <f>HYPERLINK("https://my.zakupivli.pro/remote/dispatcher/state_purchase_view/57524444", "UA-2025-02-18-000134-a")</f>
        <v>UA-2025-02-18-000134-a</v>
      </c>
      <c r="Q919" s="424">
        <v>110.63678</v>
      </c>
      <c r="R919" s="424">
        <v>1</v>
      </c>
      <c r="S919" s="424">
        <v>110.63678</v>
      </c>
      <c r="T919" s="425">
        <v>45705</v>
      </c>
      <c r="U919" s="424"/>
      <c r="V919" s="424" t="s">
        <v>59</v>
      </c>
    </row>
    <row r="920" spans="1:22" ht="62.4" x14ac:dyDescent="0.3">
      <c r="A920" s="424">
        <v>914</v>
      </c>
      <c r="B920" s="424" t="s">
        <v>40</v>
      </c>
      <c r="C920" s="454" t="s">
        <v>2008</v>
      </c>
      <c r="D920" s="448"/>
      <c r="E920" s="448" t="s">
        <v>20</v>
      </c>
      <c r="F920" s="454" t="s">
        <v>1872</v>
      </c>
      <c r="G920" s="424" t="s">
        <v>184</v>
      </c>
      <c r="H920" s="424">
        <v>160.78029000000001</v>
      </c>
      <c r="I920" s="424">
        <v>1</v>
      </c>
      <c r="J920" s="424">
        <v>160.78029000000001</v>
      </c>
      <c r="K920" s="424">
        <v>160.78029000000001</v>
      </c>
      <c r="L920" s="424">
        <v>1</v>
      </c>
      <c r="M920" s="424">
        <v>160.78029000000001</v>
      </c>
      <c r="N920" s="6" t="s">
        <v>1874</v>
      </c>
      <c r="O920" s="425">
        <v>45706</v>
      </c>
      <c r="P920" s="33" t="str">
        <f>HYPERLINK("https://my.zakupivli.pro/remote/dispatcher/state_purchase_view/57524423", "UA-2025-02-18-000121-a")</f>
        <v>UA-2025-02-18-000121-a</v>
      </c>
      <c r="Q920" s="424">
        <v>160.78029000000001</v>
      </c>
      <c r="R920" s="424">
        <v>1</v>
      </c>
      <c r="S920" s="424">
        <v>160.78029000000001</v>
      </c>
      <c r="T920" s="425">
        <v>45705</v>
      </c>
      <c r="U920" s="424"/>
      <c r="V920" s="424" t="s">
        <v>59</v>
      </c>
    </row>
    <row r="921" spans="1:22" ht="62.4" x14ac:dyDescent="0.3">
      <c r="A921" s="426">
        <v>915</v>
      </c>
      <c r="B921" s="426" t="s">
        <v>40</v>
      </c>
      <c r="C921" s="44" t="s">
        <v>73</v>
      </c>
      <c r="D921" s="426"/>
      <c r="E921" s="426" t="s">
        <v>75</v>
      </c>
      <c r="F921" s="44" t="s">
        <v>2040</v>
      </c>
      <c r="G921" s="426" t="s">
        <v>184</v>
      </c>
      <c r="H921" s="426">
        <v>194.39855</v>
      </c>
      <c r="I921" s="426">
        <v>1</v>
      </c>
      <c r="J921" s="426">
        <v>194.39855</v>
      </c>
      <c r="K921" s="426">
        <v>194.39855</v>
      </c>
      <c r="L921" s="426">
        <v>1</v>
      </c>
      <c r="M921" s="426">
        <v>194.39855</v>
      </c>
      <c r="N921" s="6" t="s">
        <v>1881</v>
      </c>
      <c r="O921" s="427">
        <v>45708</v>
      </c>
      <c r="P921" s="33" t="str">
        <f>HYPERLINK("https://my.zakupivli.pro/remote/dispatcher/state_purchase_view/57612514", "UA-2025-02-20-010663-a")</f>
        <v>UA-2025-02-20-010663-a</v>
      </c>
      <c r="Q921" s="426">
        <v>194.39855</v>
      </c>
      <c r="R921" s="426">
        <v>1</v>
      </c>
      <c r="S921" s="426">
        <v>194.39855</v>
      </c>
      <c r="T921" s="427">
        <v>45708</v>
      </c>
      <c r="U921" s="426"/>
      <c r="V921" s="426" t="s">
        <v>59</v>
      </c>
    </row>
    <row r="922" spans="1:22" ht="46.8" x14ac:dyDescent="0.3">
      <c r="A922" s="426">
        <v>916</v>
      </c>
      <c r="B922" s="426" t="s">
        <v>21</v>
      </c>
      <c r="C922" s="44" t="s">
        <v>2039</v>
      </c>
      <c r="D922" s="426"/>
      <c r="E922" s="426" t="s">
        <v>88</v>
      </c>
      <c r="F922" s="44" t="s">
        <v>1876</v>
      </c>
      <c r="G922" s="426" t="s">
        <v>185</v>
      </c>
      <c r="H922" s="426"/>
      <c r="I922" s="426">
        <v>147</v>
      </c>
      <c r="J922" s="426">
        <v>135.73500000000001</v>
      </c>
      <c r="K922" s="426"/>
      <c r="L922" s="426">
        <v>147</v>
      </c>
      <c r="M922" s="426">
        <v>135.73500000000001</v>
      </c>
      <c r="N922" s="6" t="s">
        <v>1882</v>
      </c>
      <c r="O922" s="427">
        <v>45708</v>
      </c>
      <c r="P922" s="33" t="str">
        <f>HYPERLINK("https://my.zakupivli.pro/remote/dispatcher/state_purchase_view/57606569", "UA-2025-02-20-008191-a")</f>
        <v>UA-2025-02-20-008191-a</v>
      </c>
      <c r="Q922" s="426"/>
      <c r="R922" s="426">
        <v>147</v>
      </c>
      <c r="S922" s="426">
        <v>124.26</v>
      </c>
      <c r="T922" s="427">
        <v>45733</v>
      </c>
      <c r="U922" s="426"/>
      <c r="V922" s="426"/>
    </row>
    <row r="923" spans="1:22" ht="62.4" x14ac:dyDescent="0.3">
      <c r="A923" s="426">
        <v>917</v>
      </c>
      <c r="B923" s="426" t="s">
        <v>21</v>
      </c>
      <c r="C923" s="44" t="s">
        <v>2038</v>
      </c>
      <c r="D923" s="426"/>
      <c r="E923" s="426" t="s">
        <v>75</v>
      </c>
      <c r="F923" s="44" t="s">
        <v>1877</v>
      </c>
      <c r="G923" s="426" t="s">
        <v>185</v>
      </c>
      <c r="H923" s="426"/>
      <c r="I923" s="426">
        <v>12</v>
      </c>
      <c r="J923" s="426">
        <v>66.396000000000001</v>
      </c>
      <c r="K923" s="426"/>
      <c r="L923" s="426">
        <v>12</v>
      </c>
      <c r="M923" s="426">
        <v>66.396000000000001</v>
      </c>
      <c r="N923" s="6" t="s">
        <v>1883</v>
      </c>
      <c r="O923" s="427">
        <v>45708</v>
      </c>
      <c r="P923" s="33" t="str">
        <f>HYPERLINK("https://my.zakupivli.pro/remote/dispatcher/state_purchase_view/57603945", "UA-2025-02-20-007017-a")</f>
        <v>UA-2025-02-20-007017-a</v>
      </c>
      <c r="Q923" s="426"/>
      <c r="R923" s="445">
        <v>12</v>
      </c>
      <c r="S923" s="445">
        <v>66.396000000000001</v>
      </c>
      <c r="T923" s="444">
        <v>45708</v>
      </c>
      <c r="U923" s="426"/>
      <c r="V923" s="445" t="s">
        <v>59</v>
      </c>
    </row>
    <row r="924" spans="1:22" ht="46.8" x14ac:dyDescent="0.3">
      <c r="A924" s="426">
        <v>918</v>
      </c>
      <c r="B924" s="426" t="s">
        <v>21</v>
      </c>
      <c r="C924" s="44" t="s">
        <v>2037</v>
      </c>
      <c r="D924" s="426"/>
      <c r="E924" s="426" t="s">
        <v>88</v>
      </c>
      <c r="F924" s="44" t="s">
        <v>1878</v>
      </c>
      <c r="G924" s="426" t="s">
        <v>186</v>
      </c>
      <c r="H924" s="426"/>
      <c r="I924" s="426">
        <v>6</v>
      </c>
      <c r="J924" s="426">
        <v>4237.9769999999999</v>
      </c>
      <c r="K924" s="426"/>
      <c r="L924" s="426">
        <v>6</v>
      </c>
      <c r="M924" s="426">
        <v>4237.9769999999999</v>
      </c>
      <c r="N924" s="6" t="s">
        <v>1884</v>
      </c>
      <c r="O924" s="427">
        <v>45708</v>
      </c>
      <c r="P924" s="33" t="str">
        <f>HYPERLINK("https://my.zakupivli.pro/remote/dispatcher/state_purchase_view/57593579", "UA-2025-02-20-002410-a")</f>
        <v>UA-2025-02-20-002410-a</v>
      </c>
      <c r="Q924" s="426"/>
      <c r="R924" s="426">
        <v>6</v>
      </c>
      <c r="S924" s="426">
        <v>4237.9279999999999</v>
      </c>
      <c r="T924" s="427">
        <v>45726</v>
      </c>
      <c r="U924" s="426"/>
      <c r="V924" s="426"/>
    </row>
    <row r="925" spans="1:22" ht="46.8" x14ac:dyDescent="0.3">
      <c r="A925" s="426">
        <v>919</v>
      </c>
      <c r="B925" s="426" t="s">
        <v>21</v>
      </c>
      <c r="C925" s="44" t="s">
        <v>2037</v>
      </c>
      <c r="D925" s="426"/>
      <c r="E925" s="426" t="s">
        <v>88</v>
      </c>
      <c r="F925" s="44" t="s">
        <v>1879</v>
      </c>
      <c r="G925" s="426" t="s">
        <v>186</v>
      </c>
      <c r="H925" s="426"/>
      <c r="I925" s="426">
        <v>2</v>
      </c>
      <c r="J925" s="119">
        <v>2549.4</v>
      </c>
      <c r="K925" s="426"/>
      <c r="L925" s="426">
        <v>2</v>
      </c>
      <c r="M925" s="119">
        <v>2549.4</v>
      </c>
      <c r="N925" s="6" t="s">
        <v>1885</v>
      </c>
      <c r="O925" s="427">
        <v>45708</v>
      </c>
      <c r="P925" s="33" t="str">
        <f>HYPERLINK("https://my.zakupivli.pro/remote/dispatcher/state_purchase_view/57593579", "UA-2025-02-20-002410-a")</f>
        <v>UA-2025-02-20-002410-a</v>
      </c>
      <c r="Q925" s="426"/>
      <c r="R925" s="426">
        <v>2</v>
      </c>
      <c r="S925" s="119">
        <v>2549.4</v>
      </c>
      <c r="T925" s="427">
        <v>45726</v>
      </c>
      <c r="U925" s="426"/>
      <c r="V925" s="426"/>
    </row>
    <row r="926" spans="1:22" ht="46.8" x14ac:dyDescent="0.3">
      <c r="A926" s="426">
        <v>920</v>
      </c>
      <c r="B926" s="426" t="s">
        <v>21</v>
      </c>
      <c r="C926" s="44" t="s">
        <v>1880</v>
      </c>
      <c r="D926" s="426"/>
      <c r="E926" s="426" t="s">
        <v>75</v>
      </c>
      <c r="F926" s="44" t="s">
        <v>2036</v>
      </c>
      <c r="G926" s="426" t="s">
        <v>186</v>
      </c>
      <c r="H926" s="426"/>
      <c r="I926" s="426">
        <v>6</v>
      </c>
      <c r="J926" s="426">
        <v>258.69400000000002</v>
      </c>
      <c r="K926" s="426"/>
      <c r="L926" s="426">
        <v>6</v>
      </c>
      <c r="M926" s="426">
        <v>258.69400000000002</v>
      </c>
      <c r="N926" s="6" t="s">
        <v>1886</v>
      </c>
      <c r="O926" s="427">
        <v>45708</v>
      </c>
      <c r="P926" s="33" t="str">
        <f>HYPERLINK("https://my.zakupivli.pro/remote/dispatcher/state_purchase_view/57590825", "UA-2025-02-20-001195-a")</f>
        <v>UA-2025-02-20-001195-a</v>
      </c>
      <c r="Q926" s="426"/>
      <c r="R926" s="426">
        <v>6</v>
      </c>
      <c r="S926" s="426">
        <v>258.69400000000002</v>
      </c>
      <c r="T926" s="427">
        <v>45727</v>
      </c>
      <c r="U926" s="426"/>
      <c r="V926" s="426"/>
    </row>
    <row r="927" spans="1:22" ht="62.4" x14ac:dyDescent="0.3">
      <c r="A927" s="426">
        <v>921</v>
      </c>
      <c r="B927" s="426" t="s">
        <v>40</v>
      </c>
      <c r="C927" s="44" t="s">
        <v>73</v>
      </c>
      <c r="D927" s="426"/>
      <c r="E927" s="426" t="s">
        <v>75</v>
      </c>
      <c r="F927" s="225" t="s">
        <v>1887</v>
      </c>
      <c r="G927" s="426" t="s">
        <v>184</v>
      </c>
      <c r="H927" s="426">
        <v>664.80475000000001</v>
      </c>
      <c r="I927" s="426">
        <v>1</v>
      </c>
      <c r="J927" s="426">
        <v>664.80475000000001</v>
      </c>
      <c r="K927" s="426">
        <v>664.80475000000001</v>
      </c>
      <c r="L927" s="426">
        <v>1</v>
      </c>
      <c r="M927" s="426">
        <v>664.80475000000001</v>
      </c>
      <c r="N927" s="6" t="s">
        <v>1890</v>
      </c>
      <c r="O927" s="427">
        <v>45708</v>
      </c>
      <c r="P927" s="33" t="str">
        <f>HYPERLINK("https://my.zakupivli.pro/remote/dispatcher/state_purchase_view/57640739", "UA-2025-02-21-009763-a")</f>
        <v>UA-2025-02-21-009763-a</v>
      </c>
      <c r="Q927" s="426">
        <v>664.80475000000001</v>
      </c>
      <c r="R927" s="426">
        <v>1</v>
      </c>
      <c r="S927" s="426">
        <v>664.80475000000001</v>
      </c>
      <c r="T927" s="444">
        <v>45708</v>
      </c>
      <c r="U927" s="426"/>
      <c r="V927" s="426" t="s">
        <v>59</v>
      </c>
    </row>
    <row r="928" spans="1:22" ht="46.8" x14ac:dyDescent="0.3">
      <c r="A928" s="426">
        <v>922</v>
      </c>
      <c r="B928" s="426" t="s">
        <v>21</v>
      </c>
      <c r="C928" s="44" t="s">
        <v>2035</v>
      </c>
      <c r="D928" s="426"/>
      <c r="E928" s="426" t="s">
        <v>75</v>
      </c>
      <c r="F928" s="44" t="s">
        <v>1888</v>
      </c>
      <c r="G928" s="426" t="s">
        <v>185</v>
      </c>
      <c r="H928" s="426"/>
      <c r="I928" s="426">
        <v>145</v>
      </c>
      <c r="J928" s="426">
        <v>792.36266000000001</v>
      </c>
      <c r="K928" s="426"/>
      <c r="L928" s="426">
        <v>145</v>
      </c>
      <c r="M928" s="426">
        <v>792.36266000000001</v>
      </c>
      <c r="N928" s="6" t="s">
        <v>1891</v>
      </c>
      <c r="O928" s="427">
        <v>45709</v>
      </c>
      <c r="P928" s="33" t="str">
        <f>HYPERLINK("https://my.zakupivli.pro/remote/dispatcher/state_purchase_view/57638292", "UA-2025-02-21-008660-a")</f>
        <v>UA-2025-02-21-008660-a</v>
      </c>
      <c r="Q928" s="426"/>
      <c r="R928" s="426">
        <v>145</v>
      </c>
      <c r="S928" s="426">
        <v>606.63800000000003</v>
      </c>
      <c r="T928" s="427">
        <v>45733</v>
      </c>
      <c r="U928" s="426"/>
      <c r="V928" s="426"/>
    </row>
    <row r="929" spans="1:22" ht="62.4" x14ac:dyDescent="0.3">
      <c r="A929" s="426">
        <v>923</v>
      </c>
      <c r="B929" s="426" t="s">
        <v>40</v>
      </c>
      <c r="C929" s="44" t="s">
        <v>73</v>
      </c>
      <c r="D929" s="426"/>
      <c r="E929" s="426" t="s">
        <v>75</v>
      </c>
      <c r="F929" s="44" t="s">
        <v>2034</v>
      </c>
      <c r="G929" s="426" t="s">
        <v>184</v>
      </c>
      <c r="H929" s="119">
        <v>450</v>
      </c>
      <c r="I929" s="426">
        <v>1</v>
      </c>
      <c r="J929" s="119">
        <v>450</v>
      </c>
      <c r="K929" s="119">
        <v>450</v>
      </c>
      <c r="L929" s="426">
        <v>1</v>
      </c>
      <c r="M929" s="119">
        <v>450</v>
      </c>
      <c r="N929" s="6" t="s">
        <v>1892</v>
      </c>
      <c r="O929" s="427">
        <v>45708</v>
      </c>
      <c r="P929" s="33" t="str">
        <f>HYPERLINK("https://my.zakupivli.pro/remote/dispatcher/state_purchase_view/57623304", "UA-2025-02-21-001879-a")</f>
        <v>UA-2025-02-21-001879-a</v>
      </c>
      <c r="Q929" s="119">
        <v>450</v>
      </c>
      <c r="R929" s="426">
        <v>1</v>
      </c>
      <c r="S929" s="119">
        <v>450</v>
      </c>
      <c r="T929" s="427">
        <v>45708</v>
      </c>
      <c r="U929" s="426"/>
      <c r="V929" s="426" t="s">
        <v>59</v>
      </c>
    </row>
    <row r="930" spans="1:22" ht="62.4" x14ac:dyDescent="0.3">
      <c r="A930" s="426">
        <v>924</v>
      </c>
      <c r="B930" s="426" t="s">
        <v>21</v>
      </c>
      <c r="C930" s="44" t="s">
        <v>2028</v>
      </c>
      <c r="D930" s="426"/>
      <c r="E930" s="426" t="s">
        <v>75</v>
      </c>
      <c r="F930" s="225" t="s">
        <v>1889</v>
      </c>
      <c r="G930" s="426" t="s">
        <v>186</v>
      </c>
      <c r="H930" s="426"/>
      <c r="I930" s="426">
        <v>32</v>
      </c>
      <c r="J930" s="426">
        <v>66.435199999999995</v>
      </c>
      <c r="K930" s="426"/>
      <c r="L930" s="426">
        <v>32</v>
      </c>
      <c r="M930" s="426">
        <v>66.435199999999995</v>
      </c>
      <c r="N930" s="6" t="s">
        <v>1893</v>
      </c>
      <c r="O930" s="427">
        <v>45708</v>
      </c>
      <c r="P930" s="33" t="str">
        <f>HYPERLINK("https://my.zakupivli.pro/remote/dispatcher/state_purchase_view/57623075", "UA-2025-02-21-001736-a")</f>
        <v>UA-2025-02-21-001736-a</v>
      </c>
      <c r="Q930" s="426"/>
      <c r="R930" s="426">
        <v>32</v>
      </c>
      <c r="S930" s="426">
        <v>66.435199999999995</v>
      </c>
      <c r="T930" s="427">
        <v>45708</v>
      </c>
      <c r="U930" s="426"/>
      <c r="V930" s="426" t="s">
        <v>59</v>
      </c>
    </row>
    <row r="931" spans="1:22" ht="93.6" x14ac:dyDescent="0.3">
      <c r="A931" s="426">
        <v>925</v>
      </c>
      <c r="B931" s="426" t="s">
        <v>21</v>
      </c>
      <c r="C931" s="44" t="s">
        <v>183</v>
      </c>
      <c r="D931" s="426"/>
      <c r="E931" s="426" t="s">
        <v>88</v>
      </c>
      <c r="F931" s="44" t="s">
        <v>2033</v>
      </c>
      <c r="G931" s="426" t="s">
        <v>186</v>
      </c>
      <c r="H931" s="426"/>
      <c r="I931" s="426">
        <v>3</v>
      </c>
      <c r="J931" s="119">
        <v>2351</v>
      </c>
      <c r="K931" s="426"/>
      <c r="L931" s="426">
        <v>3</v>
      </c>
      <c r="M931" s="119">
        <v>2351</v>
      </c>
      <c r="N931" s="6" t="s">
        <v>1895</v>
      </c>
      <c r="O931" s="427">
        <v>45713</v>
      </c>
      <c r="P931" s="33" t="str">
        <f>HYPERLINK("https://my.zakupivli.pro/remote/dispatcher/state_purchase_view/57711359", "UA-2025-02-25-013333-a")</f>
        <v>UA-2025-02-25-013333-a</v>
      </c>
      <c r="Q931" s="426"/>
      <c r="R931" s="426">
        <v>3</v>
      </c>
      <c r="S931" s="119">
        <v>2351</v>
      </c>
      <c r="T931" s="427">
        <v>45713</v>
      </c>
      <c r="U931" s="426"/>
      <c r="V931" s="426" t="s">
        <v>59</v>
      </c>
    </row>
    <row r="932" spans="1:22" ht="62.4" x14ac:dyDescent="0.3">
      <c r="A932" s="426">
        <v>926</v>
      </c>
      <c r="B932" s="426" t="s">
        <v>21</v>
      </c>
      <c r="C932" s="44" t="s">
        <v>2032</v>
      </c>
      <c r="D932" s="426"/>
      <c r="E932" s="426" t="s">
        <v>75</v>
      </c>
      <c r="F932" s="44" t="s">
        <v>1894</v>
      </c>
      <c r="G932" s="426" t="s">
        <v>185</v>
      </c>
      <c r="H932" s="119">
        <v>75</v>
      </c>
      <c r="I932" s="426">
        <v>1</v>
      </c>
      <c r="J932" s="119">
        <v>75</v>
      </c>
      <c r="K932" s="119">
        <v>75</v>
      </c>
      <c r="L932" s="426">
        <v>1</v>
      </c>
      <c r="M932" s="119">
        <v>75</v>
      </c>
      <c r="N932" s="6" t="s">
        <v>1896</v>
      </c>
      <c r="O932" s="427">
        <v>45713</v>
      </c>
      <c r="P932" s="33" t="str">
        <f>HYPERLINK("https://my.zakupivli.pro/remote/dispatcher/state_purchase_view/57700470", "UA-2025-02-25-008377-a")</f>
        <v>UA-2025-02-25-008377-a</v>
      </c>
      <c r="Q932" s="119">
        <v>75</v>
      </c>
      <c r="R932" s="426">
        <v>1</v>
      </c>
      <c r="S932" s="119">
        <v>75</v>
      </c>
      <c r="T932" s="427">
        <v>45713</v>
      </c>
      <c r="U932" s="426"/>
      <c r="V932" s="426" t="s">
        <v>59</v>
      </c>
    </row>
    <row r="933" spans="1:22" ht="62.4" x14ac:dyDescent="0.3">
      <c r="A933" s="426">
        <v>927</v>
      </c>
      <c r="B933" s="426" t="s">
        <v>40</v>
      </c>
      <c r="C933" s="44" t="s">
        <v>541</v>
      </c>
      <c r="D933" s="426"/>
      <c r="E933" s="426" t="s">
        <v>75</v>
      </c>
      <c r="F933" s="44" t="s">
        <v>1861</v>
      </c>
      <c r="G933" s="426" t="s">
        <v>184</v>
      </c>
      <c r="H933" s="426">
        <v>709.93458999999996</v>
      </c>
      <c r="I933" s="426">
        <v>1</v>
      </c>
      <c r="J933" s="426">
        <v>709.93458999999996</v>
      </c>
      <c r="K933" s="426">
        <v>709.93458999999996</v>
      </c>
      <c r="L933" s="426">
        <v>1</v>
      </c>
      <c r="M933" s="426">
        <v>709.93458999999996</v>
      </c>
      <c r="N933" s="6" t="s">
        <v>1897</v>
      </c>
      <c r="O933" s="427">
        <v>45714</v>
      </c>
      <c r="P933" s="33" t="str">
        <f>HYPERLINK("https://my.zakupivli.pro/remote/dispatcher/state_purchase_view/57741352", "UA-2025-02-26-012076-a")</f>
        <v>UA-2025-02-26-012076-a</v>
      </c>
      <c r="Q933" s="426">
        <v>709.93458999999996</v>
      </c>
      <c r="R933" s="426">
        <v>1</v>
      </c>
      <c r="S933" s="426">
        <v>709.93458999999996</v>
      </c>
      <c r="T933" s="427">
        <v>45714</v>
      </c>
      <c r="U933" s="426"/>
      <c r="V933" s="426" t="s">
        <v>59</v>
      </c>
    </row>
    <row r="934" spans="1:22" ht="62.4" x14ac:dyDescent="0.3">
      <c r="A934" s="426">
        <v>928</v>
      </c>
      <c r="B934" s="426" t="s">
        <v>40</v>
      </c>
      <c r="C934" s="44" t="s">
        <v>541</v>
      </c>
      <c r="D934" s="426"/>
      <c r="E934" s="426" t="s">
        <v>75</v>
      </c>
      <c r="F934" s="44" t="s">
        <v>2031</v>
      </c>
      <c r="G934" s="426" t="s">
        <v>184</v>
      </c>
      <c r="H934" s="426">
        <v>744.37929999999994</v>
      </c>
      <c r="I934" s="426">
        <v>1</v>
      </c>
      <c r="J934" s="426">
        <v>744.37929999999994</v>
      </c>
      <c r="K934" s="426">
        <v>744.37929999999994</v>
      </c>
      <c r="L934" s="426">
        <v>1</v>
      </c>
      <c r="M934" s="426">
        <v>744.37929999999994</v>
      </c>
      <c r="N934" s="6" t="s">
        <v>1898</v>
      </c>
      <c r="O934" s="427">
        <v>45714</v>
      </c>
      <c r="P934" s="33" t="str">
        <f>HYPERLINK("https://my.zakupivli.pro/remote/dispatcher/state_purchase_view/57739836", "UA-2025-02-26-011456-a")</f>
        <v>UA-2025-02-26-011456-a</v>
      </c>
      <c r="Q934" s="426">
        <v>744.37929999999994</v>
      </c>
      <c r="R934" s="426">
        <v>1</v>
      </c>
      <c r="S934" s="426">
        <v>744.37929999999994</v>
      </c>
      <c r="T934" s="427">
        <v>45714</v>
      </c>
      <c r="U934" s="426"/>
      <c r="V934" s="426" t="s">
        <v>59</v>
      </c>
    </row>
    <row r="935" spans="1:22" ht="62.4" x14ac:dyDescent="0.3">
      <c r="A935" s="426">
        <v>929</v>
      </c>
      <c r="B935" s="426" t="s">
        <v>40</v>
      </c>
      <c r="C935" s="44" t="s">
        <v>541</v>
      </c>
      <c r="D935" s="426"/>
      <c r="E935" s="426" t="s">
        <v>75</v>
      </c>
      <c r="F935" s="44" t="s">
        <v>2031</v>
      </c>
      <c r="G935" s="426" t="s">
        <v>184</v>
      </c>
      <c r="H935" s="426">
        <v>687.91728999999998</v>
      </c>
      <c r="I935" s="426">
        <v>1</v>
      </c>
      <c r="J935" s="426">
        <v>687.91728999999998</v>
      </c>
      <c r="K935" s="426">
        <v>687.91728999999998</v>
      </c>
      <c r="L935" s="426">
        <v>1</v>
      </c>
      <c r="M935" s="426">
        <v>687.91728999999998</v>
      </c>
      <c r="N935" s="6" t="s">
        <v>1899</v>
      </c>
      <c r="O935" s="427">
        <v>45714</v>
      </c>
      <c r="P935" s="33" t="str">
        <f>HYPERLINK("https://my.zakupivli.pro/remote/dispatcher/state_purchase_view/57738530", "UA-2025-02-26-010814-a")</f>
        <v>UA-2025-02-26-010814-a</v>
      </c>
      <c r="Q935" s="426">
        <v>687.91728999999998</v>
      </c>
      <c r="R935" s="426">
        <v>1</v>
      </c>
      <c r="S935" s="426">
        <v>687.91728999999998</v>
      </c>
      <c r="T935" s="427">
        <v>45714</v>
      </c>
      <c r="U935" s="426"/>
      <c r="V935" s="426" t="s">
        <v>59</v>
      </c>
    </row>
    <row r="936" spans="1:22" ht="62.4" x14ac:dyDescent="0.3">
      <c r="A936" s="426">
        <v>930</v>
      </c>
      <c r="B936" s="426" t="s">
        <v>40</v>
      </c>
      <c r="C936" s="44" t="s">
        <v>73</v>
      </c>
      <c r="D936" s="426"/>
      <c r="E936" s="426" t="s">
        <v>75</v>
      </c>
      <c r="F936" s="44" t="s">
        <v>1887</v>
      </c>
      <c r="G936" s="426" t="s">
        <v>184</v>
      </c>
      <c r="H936" s="426">
        <v>830.32794999999999</v>
      </c>
      <c r="I936" s="426">
        <v>1</v>
      </c>
      <c r="J936" s="426">
        <v>830.32794999999999</v>
      </c>
      <c r="K936" s="426">
        <v>830.32794999999999</v>
      </c>
      <c r="L936" s="426">
        <v>1</v>
      </c>
      <c r="M936" s="426">
        <v>830.32794999999999</v>
      </c>
      <c r="N936" s="6" t="s">
        <v>1900</v>
      </c>
      <c r="O936" s="427">
        <v>45714</v>
      </c>
      <c r="P936" s="33" t="str">
        <f>HYPERLINK("https://my.zakupivli.pro/remote/dispatcher/state_purchase_view/57734768", "UA-2025-02-26-009008-a")</f>
        <v>UA-2025-02-26-009008-a</v>
      </c>
      <c r="Q936" s="426">
        <v>830.32794999999999</v>
      </c>
      <c r="R936" s="426">
        <v>1</v>
      </c>
      <c r="S936" s="426">
        <v>830.32794999999999</v>
      </c>
      <c r="T936" s="427">
        <v>45714</v>
      </c>
      <c r="U936" s="426"/>
      <c r="V936" s="426" t="s">
        <v>59</v>
      </c>
    </row>
    <row r="937" spans="1:22" ht="62.4" x14ac:dyDescent="0.3">
      <c r="A937" s="426">
        <v>931</v>
      </c>
      <c r="B937" s="426" t="s">
        <v>40</v>
      </c>
      <c r="C937" s="44" t="s">
        <v>73</v>
      </c>
      <c r="D937" s="426"/>
      <c r="E937" s="426" t="s">
        <v>75</v>
      </c>
      <c r="F937" s="44" t="s">
        <v>2029</v>
      </c>
      <c r="G937" s="426" t="s">
        <v>184</v>
      </c>
      <c r="H937" s="426">
        <v>691.48784999999998</v>
      </c>
      <c r="I937" s="426">
        <v>1</v>
      </c>
      <c r="J937" s="426">
        <v>691.48784999999998</v>
      </c>
      <c r="K937" s="426">
        <v>691.48784999999998</v>
      </c>
      <c r="L937" s="426">
        <v>1</v>
      </c>
      <c r="M937" s="426">
        <v>691.48784999999998</v>
      </c>
      <c r="N937" s="6" t="s">
        <v>1901</v>
      </c>
      <c r="O937" s="427">
        <v>45714</v>
      </c>
      <c r="P937" s="33" t="str">
        <f>HYPERLINK("https://my.zakupivli.pro/remote/dispatcher/state_purchase_view/57734245", "UA-2025-02-26-008765-a")</f>
        <v>UA-2025-02-26-008765-a</v>
      </c>
      <c r="Q937" s="426">
        <v>691.48784999999998</v>
      </c>
      <c r="R937" s="426">
        <v>1</v>
      </c>
      <c r="S937" s="426">
        <v>691.48784999999998</v>
      </c>
      <c r="T937" s="427">
        <v>45714</v>
      </c>
      <c r="U937" s="426"/>
      <c r="V937" s="426" t="s">
        <v>59</v>
      </c>
    </row>
    <row r="938" spans="1:22" ht="62.4" x14ac:dyDescent="0.3">
      <c r="A938" s="426">
        <v>932</v>
      </c>
      <c r="B938" s="426" t="s">
        <v>40</v>
      </c>
      <c r="C938" s="430" t="s">
        <v>884</v>
      </c>
      <c r="D938" s="426"/>
      <c r="E938" s="426" t="s">
        <v>20</v>
      </c>
      <c r="F938" s="44" t="s">
        <v>2030</v>
      </c>
      <c r="G938" s="426" t="s">
        <v>184</v>
      </c>
      <c r="H938" s="426">
        <v>120.94149</v>
      </c>
      <c r="I938" s="426">
        <v>1</v>
      </c>
      <c r="J938" s="426">
        <v>120.94149</v>
      </c>
      <c r="K938" s="426">
        <v>120.94149</v>
      </c>
      <c r="L938" s="426">
        <v>1</v>
      </c>
      <c r="M938" s="426">
        <v>120.94149</v>
      </c>
      <c r="N938" s="6" t="s">
        <v>1902</v>
      </c>
      <c r="O938" s="427">
        <v>45714</v>
      </c>
      <c r="P938" s="33" t="str">
        <f>HYPERLINK("https://my.zakupivli.pro/remote/dispatcher/state_purchase_view/57729054", "UA-2025-02-26-006375-a")</f>
        <v>UA-2025-02-26-006375-a</v>
      </c>
      <c r="Q938" s="426">
        <v>120.94149</v>
      </c>
      <c r="R938" s="426">
        <v>1</v>
      </c>
      <c r="S938" s="426">
        <v>120.94149</v>
      </c>
      <c r="T938" s="427">
        <v>45714</v>
      </c>
      <c r="U938" s="426"/>
      <c r="V938" s="426" t="s">
        <v>59</v>
      </c>
    </row>
    <row r="939" spans="1:22" ht="93.6" x14ac:dyDescent="0.3">
      <c r="A939" s="426">
        <v>933</v>
      </c>
      <c r="B939" s="426" t="s">
        <v>40</v>
      </c>
      <c r="C939" s="44" t="s">
        <v>2008</v>
      </c>
      <c r="D939" s="426"/>
      <c r="E939" s="426" t="s">
        <v>88</v>
      </c>
      <c r="F939" s="44" t="s">
        <v>1903</v>
      </c>
      <c r="G939" s="426" t="s">
        <v>184</v>
      </c>
      <c r="H939" s="426">
        <v>44569.936150000001</v>
      </c>
      <c r="I939" s="426">
        <v>1</v>
      </c>
      <c r="J939" s="426">
        <v>44569.936150000001</v>
      </c>
      <c r="K939" s="426">
        <v>44569.936150000001</v>
      </c>
      <c r="L939" s="426">
        <v>1</v>
      </c>
      <c r="M939" s="426">
        <v>44569.936150000001</v>
      </c>
      <c r="N939" s="6" t="s">
        <v>1905</v>
      </c>
      <c r="O939" s="427">
        <v>45718</v>
      </c>
      <c r="P939" s="431" t="str">
        <f>HYPERLINK("https://my.zakupivli.pro/remote/dispatcher/state_purchase_view/57767467", "UA-2025-02-27-009761-a")</f>
        <v>UA-2025-02-27-009761-a</v>
      </c>
      <c r="Q939" s="466">
        <v>44563.269160000003</v>
      </c>
      <c r="R939" s="466">
        <v>1</v>
      </c>
      <c r="S939" s="466">
        <v>44563.269160000003</v>
      </c>
      <c r="T939" s="427">
        <v>45763</v>
      </c>
      <c r="U939" s="426"/>
      <c r="V939" s="426"/>
    </row>
    <row r="940" spans="1:22" ht="62.4" x14ac:dyDescent="0.3">
      <c r="A940" s="426">
        <v>934</v>
      </c>
      <c r="B940" s="426" t="s">
        <v>40</v>
      </c>
      <c r="C940" s="44" t="s">
        <v>2008</v>
      </c>
      <c r="D940" s="426"/>
      <c r="E940" s="426" t="s">
        <v>88</v>
      </c>
      <c r="F940" s="44" t="s">
        <v>1904</v>
      </c>
      <c r="G940" s="426" t="s">
        <v>184</v>
      </c>
      <c r="H940" s="426">
        <v>24737.839540000001</v>
      </c>
      <c r="I940" s="426">
        <v>1</v>
      </c>
      <c r="J940" s="426">
        <v>24737.839540000001</v>
      </c>
      <c r="K940" s="426">
        <v>24737.839540000001</v>
      </c>
      <c r="L940" s="426">
        <v>1</v>
      </c>
      <c r="M940" s="426">
        <v>24737.839540000001</v>
      </c>
      <c r="N940" s="6" t="s">
        <v>1906</v>
      </c>
      <c r="O940" s="427">
        <v>45718</v>
      </c>
      <c r="P940" s="33" t="str">
        <f>HYPERLINK("https://my.zakupivli.pro/remote/dispatcher/state_purchase_view/57746790", "UA-2025-02-27-000432-a")</f>
        <v>UA-2025-02-27-000432-a</v>
      </c>
      <c r="Q940" s="466">
        <v>24731.150079999999</v>
      </c>
      <c r="R940" s="466">
        <v>1</v>
      </c>
      <c r="S940" s="466">
        <v>24731.150079999999</v>
      </c>
      <c r="T940" s="467">
        <v>45763</v>
      </c>
      <c r="U940" s="426"/>
      <c r="V940" s="426"/>
    </row>
    <row r="941" spans="1:22" ht="62.4" x14ac:dyDescent="0.3">
      <c r="A941" s="426">
        <v>935</v>
      </c>
      <c r="B941" s="426" t="s">
        <v>40</v>
      </c>
      <c r="C941" s="44" t="s">
        <v>73</v>
      </c>
      <c r="D941" s="426"/>
      <c r="E941" s="426" t="s">
        <v>75</v>
      </c>
      <c r="F941" s="44" t="s">
        <v>2029</v>
      </c>
      <c r="G941" s="426" t="s">
        <v>184</v>
      </c>
      <c r="H941" s="426">
        <v>429.74119999999999</v>
      </c>
      <c r="I941" s="426">
        <v>1</v>
      </c>
      <c r="J941" s="426">
        <v>429.74119999999999</v>
      </c>
      <c r="K941" s="426">
        <v>429.74119999999999</v>
      </c>
      <c r="L941" s="426">
        <v>1</v>
      </c>
      <c r="M941" s="426">
        <v>429.74119999999999</v>
      </c>
      <c r="N941" s="6" t="s">
        <v>1907</v>
      </c>
      <c r="O941" s="427">
        <v>45719</v>
      </c>
      <c r="P941" s="33" t="str">
        <f>HYPERLINK("https://my.zakupivli.pro/remote/dispatcher/state_purchase_view/57827963", "UA-2025-03-03-010821-a")</f>
        <v>UA-2025-03-03-010821-a</v>
      </c>
      <c r="Q941" s="426">
        <v>429.74119999999999</v>
      </c>
      <c r="R941" s="426">
        <v>1</v>
      </c>
      <c r="S941" s="426">
        <v>429.74119999999999</v>
      </c>
      <c r="T941" s="427">
        <v>45719</v>
      </c>
      <c r="U941" s="426"/>
      <c r="V941" s="426" t="s">
        <v>59</v>
      </c>
    </row>
    <row r="942" spans="1:22" ht="62.4" x14ac:dyDescent="0.3">
      <c r="A942" s="426">
        <v>936</v>
      </c>
      <c r="B942" s="426" t="s">
        <v>40</v>
      </c>
      <c r="C942" s="44" t="s">
        <v>73</v>
      </c>
      <c r="D942" s="426"/>
      <c r="E942" s="426" t="s">
        <v>75</v>
      </c>
      <c r="F942" s="44" t="s">
        <v>1887</v>
      </c>
      <c r="G942" s="426" t="s">
        <v>184</v>
      </c>
      <c r="H942" s="426">
        <v>406.09300000000002</v>
      </c>
      <c r="I942" s="426">
        <v>1</v>
      </c>
      <c r="J942" s="426">
        <v>406.09300000000002</v>
      </c>
      <c r="K942" s="426">
        <v>406.09300000000002</v>
      </c>
      <c r="L942" s="426">
        <v>1</v>
      </c>
      <c r="M942" s="426">
        <v>406.09300000000002</v>
      </c>
      <c r="N942" s="6" t="s">
        <v>1908</v>
      </c>
      <c r="O942" s="427">
        <v>45719</v>
      </c>
      <c r="P942" s="33" t="str">
        <f>HYPERLINK("https://my.zakupivli.pro/remote/dispatcher/state_purchase_view/57827098", "UA-2025-03-03-010382-a")</f>
        <v>UA-2025-03-03-010382-a</v>
      </c>
      <c r="Q942" s="426">
        <v>406.09300000000002</v>
      </c>
      <c r="R942" s="426">
        <v>1</v>
      </c>
      <c r="S942" s="426">
        <v>406.09300000000002</v>
      </c>
      <c r="T942" s="427">
        <v>45719</v>
      </c>
      <c r="U942" s="426"/>
      <c r="V942" s="426" t="s">
        <v>59</v>
      </c>
    </row>
    <row r="943" spans="1:22" ht="62.4" x14ac:dyDescent="0.3">
      <c r="A943" s="426">
        <v>937</v>
      </c>
      <c r="B943" s="426" t="s">
        <v>40</v>
      </c>
      <c r="C943" s="44" t="s">
        <v>73</v>
      </c>
      <c r="D943" s="426"/>
      <c r="E943" s="426" t="s">
        <v>75</v>
      </c>
      <c r="F943" s="44" t="s">
        <v>1887</v>
      </c>
      <c r="G943" s="426" t="s">
        <v>184</v>
      </c>
      <c r="H943" s="426">
        <v>508.27719999999999</v>
      </c>
      <c r="I943" s="426">
        <v>1</v>
      </c>
      <c r="J943" s="426">
        <v>508.27719999999999</v>
      </c>
      <c r="K943" s="426">
        <v>508.27719999999999</v>
      </c>
      <c r="L943" s="426">
        <v>1</v>
      </c>
      <c r="M943" s="426">
        <v>508.27719999999999</v>
      </c>
      <c r="N943" s="6" t="s">
        <v>1909</v>
      </c>
      <c r="O943" s="427">
        <v>45720</v>
      </c>
      <c r="P943" s="33" t="str">
        <f>HYPERLINK("https://my.zakupivli.pro/remote/dispatcher/state_purchase_view/57859720", "UA-2025-03-04-011644-a")</f>
        <v>UA-2025-03-04-011644-a</v>
      </c>
      <c r="Q943" s="426">
        <v>508.27719999999999</v>
      </c>
      <c r="R943" s="426">
        <v>1</v>
      </c>
      <c r="S943" s="426">
        <v>508.27719999999999</v>
      </c>
      <c r="T943" s="427">
        <v>45720</v>
      </c>
      <c r="U943" s="426"/>
      <c r="V943" s="426" t="s">
        <v>59</v>
      </c>
    </row>
    <row r="944" spans="1:22" ht="46.8" x14ac:dyDescent="0.3">
      <c r="A944" s="426">
        <v>938</v>
      </c>
      <c r="B944" s="426" t="s">
        <v>21</v>
      </c>
      <c r="C944" s="44" t="s">
        <v>2028</v>
      </c>
      <c r="D944" s="426"/>
      <c r="E944" s="426" t="s">
        <v>75</v>
      </c>
      <c r="F944" s="44" t="s">
        <v>1910</v>
      </c>
      <c r="G944" s="426" t="s">
        <v>186</v>
      </c>
      <c r="H944" s="426"/>
      <c r="I944" s="426">
        <v>158</v>
      </c>
      <c r="J944" s="426">
        <v>1179.8870400000001</v>
      </c>
      <c r="K944" s="426"/>
      <c r="L944" s="426">
        <v>158</v>
      </c>
      <c r="M944" s="426">
        <v>1179.8870400000001</v>
      </c>
      <c r="N944" s="6" t="s">
        <v>1911</v>
      </c>
      <c r="O944" s="427">
        <v>45721</v>
      </c>
      <c r="P944" s="122" t="str">
        <f>HYPERLINK("https://my.zakupivli.pro/remote/dispatcher/state_purchase_view/57875267", "UA-2025-03-05-003221-a")</f>
        <v>UA-2025-03-05-003221-a</v>
      </c>
      <c r="Q944" s="426"/>
      <c r="R944" s="426">
        <v>158</v>
      </c>
      <c r="S944" s="426">
        <v>1008.40833</v>
      </c>
      <c r="T944" s="427">
        <v>45742</v>
      </c>
      <c r="U944" s="426"/>
      <c r="V944" s="426"/>
    </row>
    <row r="945" spans="1:22" ht="62.4" x14ac:dyDescent="0.3">
      <c r="A945" s="426">
        <v>939</v>
      </c>
      <c r="B945" s="426" t="s">
        <v>40</v>
      </c>
      <c r="C945" s="44" t="s">
        <v>884</v>
      </c>
      <c r="D945" s="426"/>
      <c r="E945" s="426" t="s">
        <v>20</v>
      </c>
      <c r="F945" s="44" t="s">
        <v>2027</v>
      </c>
      <c r="G945" s="426" t="s">
        <v>184</v>
      </c>
      <c r="H945" s="426">
        <v>91.733549999999994</v>
      </c>
      <c r="I945" s="426">
        <v>1</v>
      </c>
      <c r="J945" s="426">
        <v>91.733549999999994</v>
      </c>
      <c r="K945" s="426">
        <v>91.733549999999994</v>
      </c>
      <c r="L945" s="426">
        <v>1</v>
      </c>
      <c r="M945" s="426">
        <v>91.733549999999994</v>
      </c>
      <c r="N945" s="6" t="s">
        <v>1912</v>
      </c>
      <c r="O945" s="427">
        <v>45721</v>
      </c>
      <c r="P945" s="122" t="str">
        <f>HYPERLINK("https://my.zakupivli.pro/remote/dispatcher/state_purchase_view/57873346", "UA-2025-03-05-002451-a")</f>
        <v>UA-2025-03-05-002451-a</v>
      </c>
      <c r="Q945" s="426">
        <v>91.733549999999994</v>
      </c>
      <c r="R945" s="426">
        <v>1</v>
      </c>
      <c r="S945" s="426">
        <v>91.733549999999994</v>
      </c>
      <c r="T945" s="427">
        <v>45721</v>
      </c>
      <c r="U945" s="426"/>
      <c r="V945" s="426" t="s">
        <v>59</v>
      </c>
    </row>
    <row r="946" spans="1:22" ht="62.4" x14ac:dyDescent="0.3">
      <c r="A946" s="426">
        <v>940</v>
      </c>
      <c r="B946" s="426" t="s">
        <v>21</v>
      </c>
      <c r="C946" s="44" t="s">
        <v>1913</v>
      </c>
      <c r="D946" s="426"/>
      <c r="E946" s="426" t="s">
        <v>75</v>
      </c>
      <c r="F946" s="44" t="s">
        <v>2026</v>
      </c>
      <c r="G946" s="426" t="s">
        <v>185</v>
      </c>
      <c r="H946" s="426"/>
      <c r="I946" s="426">
        <v>34</v>
      </c>
      <c r="J946" s="426">
        <v>428.90600000000001</v>
      </c>
      <c r="K946" s="426"/>
      <c r="L946" s="428">
        <v>34</v>
      </c>
      <c r="M946" s="428">
        <v>428.90600000000001</v>
      </c>
      <c r="N946" s="6" t="s">
        <v>1915</v>
      </c>
      <c r="O946" s="427">
        <v>45722</v>
      </c>
      <c r="P946" s="33" t="str">
        <f>HYPERLINK("https://my.zakupivli.pro/remote/dispatcher/state_purchase_view/57931528", "UA-2025-03-06-012902-a")</f>
        <v>UA-2025-03-06-012902-a</v>
      </c>
      <c r="Q946" s="426"/>
      <c r="R946" s="426"/>
      <c r="S946" s="426"/>
      <c r="T946" s="427"/>
      <c r="U946" s="426" t="s">
        <v>1793</v>
      </c>
      <c r="V946" s="426"/>
    </row>
    <row r="947" spans="1:22" ht="62.4" x14ac:dyDescent="0.3">
      <c r="A947" s="426">
        <v>941</v>
      </c>
      <c r="B947" s="448" t="s">
        <v>21</v>
      </c>
      <c r="C947" s="454" t="s">
        <v>1914</v>
      </c>
      <c r="D947" s="448"/>
      <c r="E947" s="448" t="s">
        <v>75</v>
      </c>
      <c r="F947" s="454" t="s">
        <v>2025</v>
      </c>
      <c r="G947" s="426" t="s">
        <v>186</v>
      </c>
      <c r="H947" s="426"/>
      <c r="I947" s="426">
        <v>8</v>
      </c>
      <c r="J947" s="426">
        <v>98.179000000000002</v>
      </c>
      <c r="K947" s="426"/>
      <c r="L947" s="428">
        <v>8</v>
      </c>
      <c r="M947" s="428">
        <v>98.179000000000002</v>
      </c>
      <c r="N947" s="6" t="s">
        <v>1916</v>
      </c>
      <c r="O947" s="429">
        <v>45722</v>
      </c>
      <c r="P947" s="33" t="str">
        <f>HYPERLINK("https://my.zakupivli.pro/remote/dispatcher/state_purchase_view/57925883", "UA-2025-03-06-010281-a")</f>
        <v>UA-2025-03-06-010281-a</v>
      </c>
      <c r="Q947" s="426"/>
      <c r="R947" s="428">
        <v>8</v>
      </c>
      <c r="S947" s="428">
        <v>98.179000000000002</v>
      </c>
      <c r="T947" s="429">
        <v>45721</v>
      </c>
      <c r="U947" s="426"/>
      <c r="V947" s="428" t="s">
        <v>59</v>
      </c>
    </row>
    <row r="948" spans="1:22" ht="62.4" x14ac:dyDescent="0.3">
      <c r="A948" s="426">
        <v>942</v>
      </c>
      <c r="B948" s="426" t="s">
        <v>40</v>
      </c>
      <c r="C948" s="44" t="s">
        <v>2008</v>
      </c>
      <c r="D948" s="426"/>
      <c r="E948" s="426" t="s">
        <v>20</v>
      </c>
      <c r="F948" s="44" t="s">
        <v>1917</v>
      </c>
      <c r="G948" s="426" t="s">
        <v>184</v>
      </c>
      <c r="H948" s="426">
        <v>218.52443</v>
      </c>
      <c r="I948" s="426">
        <v>1</v>
      </c>
      <c r="J948" s="433">
        <v>218.52443</v>
      </c>
      <c r="K948" s="433">
        <v>218.52443</v>
      </c>
      <c r="L948" s="433">
        <v>1</v>
      </c>
      <c r="M948" s="433">
        <v>218.52443</v>
      </c>
      <c r="N948" s="6" t="s">
        <v>1918</v>
      </c>
      <c r="O948" s="427">
        <v>45726</v>
      </c>
      <c r="P948" s="122" t="str">
        <f>HYPERLINK("https://my.zakupivli.pro/remote/dispatcher/state_purchase_view/57971178", "UA-2025-03-10-004948-a")</f>
        <v>UA-2025-03-10-004948-a</v>
      </c>
      <c r="Q948" s="433">
        <v>218.52443</v>
      </c>
      <c r="R948" s="433">
        <v>1</v>
      </c>
      <c r="S948" s="433">
        <v>218.52443</v>
      </c>
      <c r="T948" s="432">
        <v>45726</v>
      </c>
      <c r="U948" s="426"/>
      <c r="V948" s="433" t="s">
        <v>59</v>
      </c>
    </row>
    <row r="949" spans="1:22" ht="62.4" x14ac:dyDescent="0.3">
      <c r="A949" s="448">
        <v>943</v>
      </c>
      <c r="B949" s="448" t="s">
        <v>21</v>
      </c>
      <c r="C949" s="454" t="s">
        <v>1117</v>
      </c>
      <c r="D949" s="448"/>
      <c r="E949" s="448" t="s">
        <v>75</v>
      </c>
      <c r="F949" s="454" t="s">
        <v>2024</v>
      </c>
      <c r="G949" s="426" t="s">
        <v>186</v>
      </c>
      <c r="H949" s="426"/>
      <c r="I949" s="426">
        <v>10</v>
      </c>
      <c r="J949" s="426">
        <v>204.12375</v>
      </c>
      <c r="K949" s="426"/>
      <c r="L949" s="434">
        <v>10</v>
      </c>
      <c r="M949" s="434">
        <v>204.12375</v>
      </c>
      <c r="N949" s="6" t="s">
        <v>1921</v>
      </c>
      <c r="O949" s="427">
        <v>45729</v>
      </c>
      <c r="P949" s="33" t="str">
        <f>HYPERLINK("https://my.zakupivli.pro/remote/dispatcher/state_purchase_view/58076884", "UA-2025-03-13-009703-a")</f>
        <v>UA-2025-03-13-009703-a</v>
      </c>
      <c r="Q949" s="426"/>
      <c r="R949" s="434">
        <v>10</v>
      </c>
      <c r="S949" s="434">
        <v>204.12375</v>
      </c>
      <c r="T949" s="435">
        <v>45729</v>
      </c>
      <c r="U949" s="426"/>
      <c r="V949" s="434" t="s">
        <v>59</v>
      </c>
    </row>
    <row r="950" spans="1:22" ht="62.4" x14ac:dyDescent="0.3">
      <c r="A950" s="426">
        <v>944</v>
      </c>
      <c r="B950" s="426" t="s">
        <v>21</v>
      </c>
      <c r="C950" s="44" t="s">
        <v>2000</v>
      </c>
      <c r="D950" s="426"/>
      <c r="E950" s="434" t="s">
        <v>75</v>
      </c>
      <c r="F950" s="44" t="s">
        <v>1919</v>
      </c>
      <c r="G950" s="426" t="s">
        <v>186</v>
      </c>
      <c r="H950" s="426"/>
      <c r="I950" s="426">
        <v>45</v>
      </c>
      <c r="J950" s="426">
        <v>1308.3333299999999</v>
      </c>
      <c r="K950" s="426"/>
      <c r="L950" s="434">
        <v>45</v>
      </c>
      <c r="M950" s="434">
        <v>1308.3333299999999</v>
      </c>
      <c r="N950" s="6" t="s">
        <v>1922</v>
      </c>
      <c r="O950" s="435">
        <v>45729</v>
      </c>
      <c r="P950" s="33" t="str">
        <f>HYPERLINK("https://my.zakupivli.pro/remote/dispatcher/state_purchase_view/58072937", "UA-2025-03-13-007768-a")</f>
        <v>UA-2025-03-13-007768-a</v>
      </c>
      <c r="Q950" s="426"/>
      <c r="R950" s="426">
        <v>45</v>
      </c>
      <c r="S950" s="426">
        <v>1272.60025</v>
      </c>
      <c r="T950" s="435">
        <v>45747</v>
      </c>
      <c r="U950" s="426"/>
      <c r="V950" s="434"/>
    </row>
    <row r="951" spans="1:22" ht="62.4" x14ac:dyDescent="0.3">
      <c r="A951" s="426">
        <v>945</v>
      </c>
      <c r="B951" s="426" t="s">
        <v>40</v>
      </c>
      <c r="C951" s="44" t="s">
        <v>73</v>
      </c>
      <c r="D951" s="426"/>
      <c r="E951" s="434" t="s">
        <v>75</v>
      </c>
      <c r="F951" s="44" t="s">
        <v>1999</v>
      </c>
      <c r="G951" s="426" t="s">
        <v>184</v>
      </c>
      <c r="H951" s="426"/>
      <c r="I951" s="426">
        <v>1</v>
      </c>
      <c r="J951" s="426">
        <v>211.26647</v>
      </c>
      <c r="K951" s="426"/>
      <c r="L951" s="434">
        <v>1</v>
      </c>
      <c r="M951" s="434">
        <v>211.26647</v>
      </c>
      <c r="N951" s="6" t="s">
        <v>1923</v>
      </c>
      <c r="O951" s="435">
        <v>45729</v>
      </c>
      <c r="P951" s="33" t="str">
        <f>HYPERLINK("https://my.zakupivli.pro/remote/dispatcher/state_purchase_view/58061453", "UA-2025-03-13-002322-a")</f>
        <v>UA-2025-03-13-002322-a</v>
      </c>
      <c r="Q951" s="426"/>
      <c r="R951" s="434">
        <v>1</v>
      </c>
      <c r="S951" s="434">
        <v>211.26647</v>
      </c>
      <c r="T951" s="435">
        <v>45729</v>
      </c>
      <c r="U951" s="426"/>
      <c r="V951" s="434" t="s">
        <v>59</v>
      </c>
    </row>
    <row r="952" spans="1:22" ht="62.4" x14ac:dyDescent="0.3">
      <c r="A952" s="426">
        <v>946</v>
      </c>
      <c r="B952" s="426" t="s">
        <v>40</v>
      </c>
      <c r="C952" s="44" t="s">
        <v>73</v>
      </c>
      <c r="D952" s="426"/>
      <c r="E952" s="434" t="s">
        <v>75</v>
      </c>
      <c r="F952" s="44" t="s">
        <v>1998</v>
      </c>
      <c r="G952" s="426" t="s">
        <v>184</v>
      </c>
      <c r="H952" s="426"/>
      <c r="I952" s="426">
        <v>1</v>
      </c>
      <c r="J952" s="426">
        <v>440.26853999999997</v>
      </c>
      <c r="K952" s="426"/>
      <c r="L952" s="434">
        <v>1</v>
      </c>
      <c r="M952" s="434">
        <v>440.26853999999997</v>
      </c>
      <c r="N952" s="6" t="s">
        <v>1924</v>
      </c>
      <c r="O952" s="435">
        <v>45729</v>
      </c>
      <c r="P952" s="33" t="str">
        <f>HYPERLINK("https://my.zakupivli.pro/remote/dispatcher/state_purchase_view/58060906", "UA-2025-03-13-002113-a")</f>
        <v>UA-2025-03-13-002113-a</v>
      </c>
      <c r="Q952" s="426"/>
      <c r="R952" s="434">
        <v>1</v>
      </c>
      <c r="S952" s="434">
        <v>440.26853999999997</v>
      </c>
      <c r="T952" s="435">
        <v>45729</v>
      </c>
      <c r="U952" s="426"/>
      <c r="V952" s="434" t="s">
        <v>59</v>
      </c>
    </row>
    <row r="953" spans="1:22" ht="78" x14ac:dyDescent="0.3">
      <c r="A953" s="434">
        <v>947</v>
      </c>
      <c r="B953" s="434" t="s">
        <v>40</v>
      </c>
      <c r="C953" s="44" t="s">
        <v>1991</v>
      </c>
      <c r="D953" s="434"/>
      <c r="E953" s="434" t="s">
        <v>75</v>
      </c>
      <c r="F953" s="44" t="s">
        <v>1920</v>
      </c>
      <c r="G953" s="434" t="s">
        <v>184</v>
      </c>
      <c r="H953" s="434"/>
      <c r="I953" s="434">
        <v>1</v>
      </c>
      <c r="J953" s="434">
        <v>143.95327</v>
      </c>
      <c r="K953" s="434"/>
      <c r="L953" s="434">
        <v>1</v>
      </c>
      <c r="M953" s="434">
        <v>143.95327</v>
      </c>
      <c r="N953" s="6" t="s">
        <v>1925</v>
      </c>
      <c r="O953" s="435">
        <v>45729</v>
      </c>
      <c r="P953" s="33" t="str">
        <f>HYPERLINK("https://my.zakupivli.pro/remote/dispatcher/state_purchase_view/58056297", "UA-2025-03-13-000096-a")</f>
        <v>UA-2025-03-13-000096-a</v>
      </c>
      <c r="Q953" s="434"/>
      <c r="R953" s="434">
        <v>1</v>
      </c>
      <c r="S953" s="434">
        <v>143.95327</v>
      </c>
      <c r="T953" s="435">
        <v>45729</v>
      </c>
      <c r="U953" s="434"/>
      <c r="V953" s="434" t="s">
        <v>59</v>
      </c>
    </row>
    <row r="954" spans="1:22" ht="43.2" x14ac:dyDescent="0.3">
      <c r="A954" s="434">
        <v>948</v>
      </c>
      <c r="B954" s="434" t="s">
        <v>21</v>
      </c>
      <c r="C954" s="44" t="s">
        <v>30</v>
      </c>
      <c r="D954" s="434"/>
      <c r="E954" s="434" t="s">
        <v>75</v>
      </c>
      <c r="F954" s="44" t="s">
        <v>1997</v>
      </c>
      <c r="G954" s="434" t="s">
        <v>185</v>
      </c>
      <c r="H954" s="434"/>
      <c r="I954" s="434">
        <v>160</v>
      </c>
      <c r="J954" s="434">
        <v>433.33332999999999</v>
      </c>
      <c r="K954" s="434"/>
      <c r="L954" s="434">
        <v>160</v>
      </c>
      <c r="M954" s="434">
        <v>433.33332999999999</v>
      </c>
      <c r="N954" s="6" t="s">
        <v>1928</v>
      </c>
      <c r="O954" s="435">
        <v>45730</v>
      </c>
      <c r="P954" s="33" t="str">
        <f>HYPERLINK("https://my.zakupivli.pro/remote/dispatcher/state_purchase_view/58109414", "UA-2025-03-14-009710-a")</f>
        <v>UA-2025-03-14-009710-a</v>
      </c>
      <c r="Q954" s="434"/>
      <c r="R954" s="434">
        <v>160</v>
      </c>
      <c r="S954" s="434">
        <v>333.25069999999999</v>
      </c>
      <c r="T954" s="435">
        <v>45750</v>
      </c>
      <c r="U954" s="434"/>
      <c r="V954" s="434"/>
    </row>
    <row r="955" spans="1:22" ht="62.4" x14ac:dyDescent="0.3">
      <c r="A955" s="434">
        <v>949</v>
      </c>
      <c r="B955" s="434" t="s">
        <v>21</v>
      </c>
      <c r="C955" s="44" t="s">
        <v>1996</v>
      </c>
      <c r="D955" s="434"/>
      <c r="E955" s="434" t="s">
        <v>75</v>
      </c>
      <c r="F955" s="44" t="s">
        <v>1926</v>
      </c>
      <c r="G955" s="434" t="s">
        <v>186</v>
      </c>
      <c r="H955" s="434"/>
      <c r="I955" s="434">
        <v>3</v>
      </c>
      <c r="J955" s="434">
        <v>60.97</v>
      </c>
      <c r="K955" s="434"/>
      <c r="L955" s="434">
        <v>3</v>
      </c>
      <c r="M955" s="434">
        <v>60.97</v>
      </c>
      <c r="N955" s="6" t="s">
        <v>1929</v>
      </c>
      <c r="O955" s="435">
        <v>45730</v>
      </c>
      <c r="P955" s="33" t="str">
        <f>HYPERLINK("https://my.zakupivli.pro/remote/dispatcher/state_purchase_view/58096222", "UA-2025-03-14-003738-a")</f>
        <v>UA-2025-03-14-003738-a</v>
      </c>
      <c r="Q955" s="434"/>
      <c r="R955" s="434">
        <v>3</v>
      </c>
      <c r="S955" s="434">
        <v>60.97</v>
      </c>
      <c r="T955" s="435">
        <v>45730</v>
      </c>
      <c r="U955" s="434"/>
      <c r="V955" s="434" t="s">
        <v>59</v>
      </c>
    </row>
    <row r="956" spans="1:22" ht="62.4" x14ac:dyDescent="0.3">
      <c r="A956" s="434">
        <v>950</v>
      </c>
      <c r="B956" s="434" t="s">
        <v>1150</v>
      </c>
      <c r="C956" s="44" t="s">
        <v>1995</v>
      </c>
      <c r="D956" s="434"/>
      <c r="E956" s="434" t="s">
        <v>75</v>
      </c>
      <c r="F956" s="44" t="s">
        <v>1927</v>
      </c>
      <c r="G956" s="434" t="s">
        <v>1149</v>
      </c>
      <c r="H956" s="434"/>
      <c r="I956" s="434">
        <v>1</v>
      </c>
      <c r="J956" s="119">
        <v>81</v>
      </c>
      <c r="K956" s="434"/>
      <c r="L956" s="434">
        <v>1</v>
      </c>
      <c r="M956" s="119">
        <v>81</v>
      </c>
      <c r="N956" s="6" t="s">
        <v>1930</v>
      </c>
      <c r="O956" s="435">
        <v>45730</v>
      </c>
      <c r="P956" s="33" t="str">
        <f>HYPERLINK("https://my.zakupivli.pro/remote/dispatcher/state_purchase_view/58089610", "UA-2025-03-14-000631-a")</f>
        <v>UA-2025-03-14-000631-a</v>
      </c>
      <c r="Q956" s="434"/>
      <c r="R956" s="434">
        <v>1</v>
      </c>
      <c r="S956" s="119">
        <v>81</v>
      </c>
      <c r="T956" s="435">
        <v>45730</v>
      </c>
      <c r="U956" s="434"/>
      <c r="V956" s="434" t="s">
        <v>59</v>
      </c>
    </row>
    <row r="957" spans="1:22" ht="62.4" x14ac:dyDescent="0.3">
      <c r="A957" s="434">
        <v>951</v>
      </c>
      <c r="B957" s="434" t="s">
        <v>40</v>
      </c>
      <c r="C957" s="44" t="s">
        <v>1991</v>
      </c>
      <c r="D957" s="434"/>
      <c r="E957" s="434" t="s">
        <v>20</v>
      </c>
      <c r="F957" s="44" t="s">
        <v>1931</v>
      </c>
      <c r="G957" s="434" t="s">
        <v>184</v>
      </c>
      <c r="H957" s="434">
        <v>219.46376000000001</v>
      </c>
      <c r="I957" s="434">
        <v>1</v>
      </c>
      <c r="J957" s="436">
        <v>219.46376000000001</v>
      </c>
      <c r="K957" s="436">
        <v>219.46376000000001</v>
      </c>
      <c r="L957" s="436">
        <v>1</v>
      </c>
      <c r="M957" s="436">
        <v>219.46376000000001</v>
      </c>
      <c r="N957" s="6" t="s">
        <v>1933</v>
      </c>
      <c r="O957" s="435">
        <v>45735</v>
      </c>
      <c r="P957" s="33" t="str">
        <f>HYPERLINK("https://my.zakupivli.pro/remote/dispatcher/state_purchase_view/58211662", "UA-2025-03-19-012837-a")</f>
        <v>UA-2025-03-19-012837-a</v>
      </c>
      <c r="Q957" s="436">
        <v>219.46376000000001</v>
      </c>
      <c r="R957" s="436">
        <v>1</v>
      </c>
      <c r="S957" s="436">
        <v>219.46376000000001</v>
      </c>
      <c r="T957" s="437">
        <v>45735</v>
      </c>
      <c r="U957" s="434"/>
      <c r="V957" s="436" t="s">
        <v>59</v>
      </c>
    </row>
    <row r="958" spans="1:22" ht="62.4" x14ac:dyDescent="0.3">
      <c r="A958" s="434">
        <v>952</v>
      </c>
      <c r="B958" s="434" t="s">
        <v>40</v>
      </c>
      <c r="C958" s="44" t="s">
        <v>1991</v>
      </c>
      <c r="D958" s="434"/>
      <c r="E958" s="434" t="s">
        <v>20</v>
      </c>
      <c r="F958" s="44" t="s">
        <v>1932</v>
      </c>
      <c r="G958" s="434" t="s">
        <v>184</v>
      </c>
      <c r="H958" s="434">
        <v>72.275949999999995</v>
      </c>
      <c r="I958" s="434">
        <v>1</v>
      </c>
      <c r="J958" s="436">
        <v>72.275949999999995</v>
      </c>
      <c r="K958" s="436">
        <v>72.275949999999995</v>
      </c>
      <c r="L958" s="436">
        <v>1</v>
      </c>
      <c r="M958" s="436">
        <v>72.275949999999995</v>
      </c>
      <c r="N958" s="6" t="s">
        <v>1934</v>
      </c>
      <c r="O958" s="437">
        <v>45735</v>
      </c>
      <c r="P958" s="33" t="str">
        <f>HYPERLINK("https://my.zakupivli.pro/remote/dispatcher/state_purchase_view/58211601", "UA-2025-03-19-012800-a")</f>
        <v>UA-2025-03-19-012800-a</v>
      </c>
      <c r="Q958" s="436">
        <v>72.275949999999995</v>
      </c>
      <c r="R958" s="436">
        <v>1</v>
      </c>
      <c r="S958" s="436">
        <v>72.275949999999995</v>
      </c>
      <c r="T958" s="437">
        <v>45735</v>
      </c>
      <c r="U958" s="434"/>
      <c r="V958" s="436" t="s">
        <v>59</v>
      </c>
    </row>
    <row r="959" spans="1:22" ht="62.4" x14ac:dyDescent="0.3">
      <c r="A959" s="434">
        <v>953</v>
      </c>
      <c r="B959" s="434" t="s">
        <v>21</v>
      </c>
      <c r="C959" s="44" t="s">
        <v>1913</v>
      </c>
      <c r="D959" s="434"/>
      <c r="E959" s="434" t="s">
        <v>75</v>
      </c>
      <c r="F959" s="44" t="s">
        <v>1994</v>
      </c>
      <c r="G959" s="434" t="s">
        <v>185</v>
      </c>
      <c r="H959" s="434"/>
      <c r="I959" s="434">
        <v>34</v>
      </c>
      <c r="J959" s="434">
        <v>428.90600000000001</v>
      </c>
      <c r="K959" s="434"/>
      <c r="L959" s="436">
        <v>34</v>
      </c>
      <c r="M959" s="436">
        <v>428.90600000000001</v>
      </c>
      <c r="N959" s="6" t="s">
        <v>1935</v>
      </c>
      <c r="O959" s="437">
        <v>45735</v>
      </c>
      <c r="P959" s="33" t="str">
        <f>HYPERLINK("https://my.zakupivli.pro/remote/dispatcher/state_purchase_view/58199921", "UA-2025-03-19-007714-a")</f>
        <v>UA-2025-03-19-007714-a</v>
      </c>
      <c r="Q959" s="434"/>
      <c r="R959" s="434">
        <v>34</v>
      </c>
      <c r="S959" s="434">
        <v>377.911</v>
      </c>
      <c r="T959" s="435">
        <v>45750</v>
      </c>
      <c r="U959" s="434"/>
      <c r="V959" s="434"/>
    </row>
    <row r="960" spans="1:22" ht="78" x14ac:dyDescent="0.3">
      <c r="A960" s="434">
        <v>954</v>
      </c>
      <c r="B960" s="434" t="s">
        <v>40</v>
      </c>
      <c r="C960" s="44" t="s">
        <v>1991</v>
      </c>
      <c r="D960" s="434"/>
      <c r="E960" s="434" t="s">
        <v>20</v>
      </c>
      <c r="F960" s="44" t="s">
        <v>1936</v>
      </c>
      <c r="G960" s="434" t="s">
        <v>184</v>
      </c>
      <c r="H960" s="434">
        <v>1006.59651</v>
      </c>
      <c r="I960" s="434">
        <v>1</v>
      </c>
      <c r="J960" s="436">
        <v>1006.59651</v>
      </c>
      <c r="K960" s="436">
        <v>1006.59651</v>
      </c>
      <c r="L960" s="436">
        <v>1</v>
      </c>
      <c r="M960" s="436">
        <v>1006.59651</v>
      </c>
      <c r="N960" s="6" t="s">
        <v>1937</v>
      </c>
      <c r="O960" s="435">
        <v>45736</v>
      </c>
      <c r="P960" s="33" t="str">
        <f>HYPERLINK("https://my.zakupivli.pro/remote/dispatcher/state_purchase_view/58221122", "UA-2025-03-20-002481-a")</f>
        <v>UA-2025-03-20-002481-a</v>
      </c>
      <c r="Q960" s="436">
        <v>1006.59651</v>
      </c>
      <c r="R960" s="436">
        <v>1</v>
      </c>
      <c r="S960" s="436">
        <v>1006.59651</v>
      </c>
      <c r="T960" s="437">
        <v>45736</v>
      </c>
      <c r="U960" s="434"/>
      <c r="V960" s="436" t="s">
        <v>59</v>
      </c>
    </row>
    <row r="961" spans="1:22" ht="62.4" x14ac:dyDescent="0.3">
      <c r="A961" s="434">
        <v>955</v>
      </c>
      <c r="B961" s="434" t="s">
        <v>40</v>
      </c>
      <c r="C961" s="41" t="s">
        <v>395</v>
      </c>
      <c r="D961" s="434"/>
      <c r="E961" s="434" t="s">
        <v>75</v>
      </c>
      <c r="F961" s="44" t="s">
        <v>1993</v>
      </c>
      <c r="G961" s="434" t="s">
        <v>184</v>
      </c>
      <c r="H961" s="434" t="s">
        <v>1938</v>
      </c>
      <c r="I961" s="434">
        <v>1</v>
      </c>
      <c r="J961" s="436" t="s">
        <v>1938</v>
      </c>
      <c r="K961" s="436" t="s">
        <v>1938</v>
      </c>
      <c r="L961" s="436">
        <v>1</v>
      </c>
      <c r="M961" s="436" t="s">
        <v>1938</v>
      </c>
      <c r="N961" s="6" t="s">
        <v>1939</v>
      </c>
      <c r="O961" s="435">
        <v>45737</v>
      </c>
      <c r="P961" s="33" t="str">
        <f>HYPERLINK("https://my.zakupivli.pro/remote/dispatcher/state_purchase_view/58273102", "UA-2025-03-21-011182-a")</f>
        <v>UA-2025-03-21-011182-a</v>
      </c>
      <c r="Q961" s="436" t="s">
        <v>1938</v>
      </c>
      <c r="R961" s="436">
        <v>1</v>
      </c>
      <c r="S961" s="436" t="s">
        <v>1938</v>
      </c>
      <c r="T961" s="435">
        <v>45737</v>
      </c>
      <c r="U961" s="434"/>
      <c r="V961" s="436" t="s">
        <v>59</v>
      </c>
    </row>
    <row r="962" spans="1:22" ht="62.4" x14ac:dyDescent="0.3">
      <c r="A962" s="434">
        <v>956</v>
      </c>
      <c r="B962" s="434" t="s">
        <v>21</v>
      </c>
      <c r="C962" s="44" t="s">
        <v>1992</v>
      </c>
      <c r="D962" s="434"/>
      <c r="E962" s="434" t="s">
        <v>75</v>
      </c>
      <c r="F962" s="44" t="s">
        <v>1940</v>
      </c>
      <c r="G962" s="434" t="s">
        <v>1943</v>
      </c>
      <c r="H962" s="434"/>
      <c r="I962" s="434">
        <v>328</v>
      </c>
      <c r="J962" s="434">
        <v>78.048000000000002</v>
      </c>
      <c r="K962" s="434"/>
      <c r="L962" s="436">
        <v>328</v>
      </c>
      <c r="M962" s="436">
        <v>78.048000000000002</v>
      </c>
      <c r="N962" s="6" t="s">
        <v>1942</v>
      </c>
      <c r="O962" s="437">
        <v>45740</v>
      </c>
      <c r="P962" s="33" t="str">
        <f>HYPERLINK("https://my.zakupivli.pro/remote/dispatcher/state_purchase_view/58282530", "UA-2025-03-24-001110-a")</f>
        <v>UA-2025-03-24-001110-a</v>
      </c>
      <c r="Q962" s="434"/>
      <c r="R962" s="436">
        <v>328</v>
      </c>
      <c r="S962" s="436">
        <v>78.048000000000002</v>
      </c>
      <c r="T962" s="435">
        <v>45740</v>
      </c>
      <c r="U962" s="434"/>
      <c r="V962" s="436" t="s">
        <v>59</v>
      </c>
    </row>
    <row r="963" spans="1:22" ht="62.4" x14ac:dyDescent="0.3">
      <c r="A963" s="434">
        <v>957</v>
      </c>
      <c r="B963" s="434" t="s">
        <v>40</v>
      </c>
      <c r="C963" s="44" t="s">
        <v>1991</v>
      </c>
      <c r="D963" s="434"/>
      <c r="E963" s="434" t="s">
        <v>20</v>
      </c>
      <c r="F963" s="44" t="s">
        <v>1941</v>
      </c>
      <c r="G963" s="434" t="s">
        <v>184</v>
      </c>
      <c r="H963" s="434"/>
      <c r="I963" s="434">
        <v>1</v>
      </c>
      <c r="J963" s="434">
        <v>151.13647</v>
      </c>
      <c r="K963" s="434"/>
      <c r="L963" s="436">
        <v>1</v>
      </c>
      <c r="M963" s="436">
        <v>151.13647</v>
      </c>
      <c r="N963" s="6" t="s">
        <v>1944</v>
      </c>
      <c r="O963" s="437">
        <v>45740</v>
      </c>
      <c r="P963" s="33" t="str">
        <f>HYPERLINK("https://my.zakupivli.pro/remote/dispatcher/state_purchase_view/58282446", "UA-2025-03-24-001051-a")</f>
        <v>UA-2025-03-24-001051-a</v>
      </c>
      <c r="Q963" s="434"/>
      <c r="R963" s="436">
        <v>1</v>
      </c>
      <c r="S963" s="436">
        <v>151.13647</v>
      </c>
      <c r="T963" s="435">
        <v>45737</v>
      </c>
      <c r="U963" s="434"/>
      <c r="V963" s="436" t="s">
        <v>59</v>
      </c>
    </row>
    <row r="964" spans="1:22" ht="62.4" x14ac:dyDescent="0.3">
      <c r="A964" s="436">
        <v>958</v>
      </c>
      <c r="B964" s="436" t="s">
        <v>40</v>
      </c>
      <c r="C964" s="44" t="s">
        <v>884</v>
      </c>
      <c r="D964" s="436"/>
      <c r="E964" s="436" t="s">
        <v>20</v>
      </c>
      <c r="F964" s="44" t="s">
        <v>1990</v>
      </c>
      <c r="G964" s="436" t="s">
        <v>184</v>
      </c>
      <c r="H964" s="436"/>
      <c r="I964" s="436">
        <v>1</v>
      </c>
      <c r="J964" s="436">
        <v>289.51231999999999</v>
      </c>
      <c r="K964" s="436"/>
      <c r="L964" s="436">
        <v>1</v>
      </c>
      <c r="M964" s="436">
        <v>289.51231999999999</v>
      </c>
      <c r="N964" s="6" t="s">
        <v>1945</v>
      </c>
      <c r="O964" s="437">
        <v>45740</v>
      </c>
      <c r="P964" s="33" t="str">
        <f>HYPERLINK("https://my.zakupivli.pro/remote/dispatcher/state_purchase_view/58282171", "UA-2025-03-24-000961-a")</f>
        <v>UA-2025-03-24-000961-a</v>
      </c>
      <c r="Q964" s="436"/>
      <c r="R964" s="436">
        <v>1</v>
      </c>
      <c r="S964" s="436">
        <v>289.51231999999999</v>
      </c>
      <c r="T964" s="437">
        <v>45737</v>
      </c>
      <c r="U964" s="436"/>
      <c r="V964" s="436" t="s">
        <v>59</v>
      </c>
    </row>
    <row r="965" spans="1:22" ht="62.4" x14ac:dyDescent="0.3">
      <c r="A965" s="436">
        <v>959</v>
      </c>
      <c r="B965" s="436" t="s">
        <v>40</v>
      </c>
      <c r="C965" s="44" t="s">
        <v>884</v>
      </c>
      <c r="D965" s="436"/>
      <c r="E965" s="436" t="s">
        <v>20</v>
      </c>
      <c r="F965" s="44" t="s">
        <v>1989</v>
      </c>
      <c r="G965" s="436" t="s">
        <v>184</v>
      </c>
      <c r="H965" s="436"/>
      <c r="I965" s="436">
        <v>1</v>
      </c>
      <c r="J965" s="436">
        <v>48.222900000000003</v>
      </c>
      <c r="K965" s="436"/>
      <c r="L965" s="436">
        <v>1</v>
      </c>
      <c r="M965" s="436">
        <v>48.222900000000003</v>
      </c>
      <c r="N965" s="6" t="s">
        <v>1946</v>
      </c>
      <c r="O965" s="437">
        <v>45740</v>
      </c>
      <c r="P965" s="440" t="str">
        <f>HYPERLINK("https://my.zakupivli.pro/remote/dispatcher/state_purchase_view/58281188", "UA-2025-03-24-000505-a")</f>
        <v>UA-2025-03-24-000505-a</v>
      </c>
      <c r="Q965" s="436"/>
      <c r="R965" s="436">
        <v>1</v>
      </c>
      <c r="S965" s="436">
        <v>48.222900000000003</v>
      </c>
      <c r="T965" s="437" t="s">
        <v>1947</v>
      </c>
      <c r="U965" s="436"/>
      <c r="V965" s="436" t="s">
        <v>59</v>
      </c>
    </row>
    <row r="966" spans="1:22" ht="43.2" x14ac:dyDescent="0.3">
      <c r="A966" s="436">
        <v>960</v>
      </c>
      <c r="B966" s="436" t="s">
        <v>21</v>
      </c>
      <c r="C966" s="441" t="s">
        <v>1988</v>
      </c>
      <c r="D966" s="436"/>
      <c r="E966" s="436" t="s">
        <v>75</v>
      </c>
      <c r="F966" s="236" t="s">
        <v>1948</v>
      </c>
      <c r="G966" s="436" t="s">
        <v>186</v>
      </c>
      <c r="H966" s="436"/>
      <c r="I966" s="436">
        <v>44</v>
      </c>
      <c r="J966" s="436">
        <v>1580.9042199999999</v>
      </c>
      <c r="K966" s="436"/>
      <c r="L966" s="436">
        <v>44</v>
      </c>
      <c r="M966" s="436">
        <v>1580.9042199999999</v>
      </c>
      <c r="N966" s="6" t="s">
        <v>1949</v>
      </c>
      <c r="O966" s="437">
        <v>45740</v>
      </c>
      <c r="P966" s="99" t="s">
        <v>1950</v>
      </c>
      <c r="Q966" s="466"/>
      <c r="R966" s="466"/>
      <c r="S966" s="466"/>
      <c r="T966" s="467"/>
      <c r="U966" s="436" t="s">
        <v>1793</v>
      </c>
      <c r="V966" s="436"/>
    </row>
    <row r="967" spans="1:22" ht="62.4" x14ac:dyDescent="0.3">
      <c r="A967" s="436">
        <v>961</v>
      </c>
      <c r="B967" s="436" t="s">
        <v>40</v>
      </c>
      <c r="C967" s="44" t="s">
        <v>884</v>
      </c>
      <c r="D967" s="436"/>
      <c r="E967" s="436" t="s">
        <v>20</v>
      </c>
      <c r="F967" s="44" t="s">
        <v>1987</v>
      </c>
      <c r="G967" s="436" t="s">
        <v>184</v>
      </c>
      <c r="H967" s="436">
        <v>401.91501</v>
      </c>
      <c r="I967" s="436">
        <v>1</v>
      </c>
      <c r="J967" s="438">
        <v>401.91501</v>
      </c>
      <c r="K967" s="438">
        <v>401.91501</v>
      </c>
      <c r="L967" s="438">
        <v>1</v>
      </c>
      <c r="M967" s="438">
        <v>401.91501</v>
      </c>
      <c r="N967" s="6" t="s">
        <v>1955</v>
      </c>
      <c r="O967" s="437">
        <v>45747</v>
      </c>
      <c r="P967" s="33" t="str">
        <f>HYPERLINK("https://my.zakupivli.pro/remote/dispatcher/state_purchase_view/58434804", "UA-2025-03-31-003187-a")</f>
        <v>UA-2025-03-31-003187-a</v>
      </c>
      <c r="Q967" s="438">
        <v>401.91501</v>
      </c>
      <c r="R967" s="438">
        <v>1</v>
      </c>
      <c r="S967" s="438">
        <v>401.91501</v>
      </c>
      <c r="T967" s="439">
        <v>45747</v>
      </c>
      <c r="U967" s="436"/>
      <c r="V967" s="438" t="s">
        <v>59</v>
      </c>
    </row>
    <row r="968" spans="1:22" ht="109.2" x14ac:dyDescent="0.3">
      <c r="A968" s="436">
        <v>962</v>
      </c>
      <c r="B968" s="436" t="s">
        <v>40</v>
      </c>
      <c r="C968" s="44" t="s">
        <v>1986</v>
      </c>
      <c r="D968" s="436"/>
      <c r="E968" s="436" t="s">
        <v>20</v>
      </c>
      <c r="F968" s="44" t="s">
        <v>1951</v>
      </c>
      <c r="G968" s="436" t="s">
        <v>184</v>
      </c>
      <c r="H968" s="436">
        <v>748.34308999999996</v>
      </c>
      <c r="I968" s="436">
        <v>1</v>
      </c>
      <c r="J968" s="438">
        <v>748.34308999999996</v>
      </c>
      <c r="K968" s="438">
        <v>748.34308999999996</v>
      </c>
      <c r="L968" s="438">
        <v>1</v>
      </c>
      <c r="M968" s="438">
        <v>748.34308999999996</v>
      </c>
      <c r="N968" s="6" t="s">
        <v>1956</v>
      </c>
      <c r="O968" s="439">
        <v>45743</v>
      </c>
      <c r="P968" s="33" t="str">
        <f>HYPERLINK("https://my.zakupivli.pro/remote/dispatcher/state_purchase_view/58402308", "UA-2025-03-28-000686-a")</f>
        <v>UA-2025-03-28-000686-a</v>
      </c>
      <c r="Q968" s="438">
        <v>748.34308999999996</v>
      </c>
      <c r="R968" s="438">
        <v>1</v>
      </c>
      <c r="S968" s="438">
        <v>748.34308999999996</v>
      </c>
      <c r="T968" s="437">
        <v>45743</v>
      </c>
      <c r="U968" s="436"/>
      <c r="V968" s="438" t="s">
        <v>59</v>
      </c>
    </row>
    <row r="969" spans="1:22" ht="46.8" x14ac:dyDescent="0.3">
      <c r="A969" s="436">
        <v>963</v>
      </c>
      <c r="B969" s="436" t="s">
        <v>21</v>
      </c>
      <c r="C969" s="44" t="s">
        <v>1985</v>
      </c>
      <c r="D969" s="436"/>
      <c r="E969" s="436" t="s">
        <v>75</v>
      </c>
      <c r="F969" s="44" t="s">
        <v>1952</v>
      </c>
      <c r="G969" s="436" t="s">
        <v>185</v>
      </c>
      <c r="H969" s="436"/>
      <c r="I969" s="436">
        <v>56</v>
      </c>
      <c r="J969" s="119">
        <v>627.5</v>
      </c>
      <c r="K969" s="436"/>
      <c r="L969" s="438">
        <v>56</v>
      </c>
      <c r="M969" s="119">
        <v>627.5</v>
      </c>
      <c r="N969" s="6" t="s">
        <v>1957</v>
      </c>
      <c r="O969" s="439">
        <v>45743</v>
      </c>
      <c r="P969" s="33" t="str">
        <f>HYPERLINK("https://my.zakupivli.pro/remote/dispatcher/state_purchase_view/58391456", "UA-2025-03-27-007442-a")</f>
        <v>UA-2025-03-27-007442-a</v>
      </c>
      <c r="Q969" s="466"/>
      <c r="R969" s="466">
        <v>56</v>
      </c>
      <c r="S969" s="119">
        <v>627.20000000000005</v>
      </c>
      <c r="T969" s="467">
        <v>45761</v>
      </c>
      <c r="U969" s="436"/>
      <c r="V969" s="436"/>
    </row>
    <row r="970" spans="1:22" ht="82.8" customHeight="1" x14ac:dyDescent="0.3">
      <c r="A970" s="436">
        <v>964</v>
      </c>
      <c r="B970" s="436" t="s">
        <v>40</v>
      </c>
      <c r="C970" s="44" t="s">
        <v>1984</v>
      </c>
      <c r="D970" s="436"/>
      <c r="E970" s="436" t="s">
        <v>20</v>
      </c>
      <c r="F970" s="44" t="s">
        <v>1953</v>
      </c>
      <c r="G970" s="436" t="s">
        <v>184</v>
      </c>
      <c r="H970" s="436">
        <v>86.047290000000004</v>
      </c>
      <c r="I970" s="436">
        <v>1</v>
      </c>
      <c r="J970" s="438">
        <v>86.047290000000004</v>
      </c>
      <c r="K970" s="438">
        <v>86.047290000000004</v>
      </c>
      <c r="L970" s="438">
        <v>1</v>
      </c>
      <c r="M970" s="438">
        <v>86.047290000000004</v>
      </c>
      <c r="N970" s="6" t="s">
        <v>1958</v>
      </c>
      <c r="O970" s="439">
        <v>45743</v>
      </c>
      <c r="P970" s="33" t="str">
        <f>HYPERLINK("https://my.zakupivli.pro/remote/dispatcher/state_purchase_view/58383433", "UA-2025-03-27-003821-a")</f>
        <v>UA-2025-03-27-003821-a</v>
      </c>
      <c r="Q970" s="438">
        <v>86.047290000000004</v>
      </c>
      <c r="R970" s="438">
        <v>1</v>
      </c>
      <c r="S970" s="438">
        <v>86.047290000000004</v>
      </c>
      <c r="T970" s="439">
        <v>45743</v>
      </c>
      <c r="U970" s="436"/>
      <c r="V970" s="438" t="s">
        <v>59</v>
      </c>
    </row>
    <row r="971" spans="1:22" ht="109.2" x14ac:dyDescent="0.3">
      <c r="A971" s="436">
        <v>965</v>
      </c>
      <c r="B971" s="436" t="s">
        <v>40</v>
      </c>
      <c r="C971" s="44" t="s">
        <v>41</v>
      </c>
      <c r="D971" s="436"/>
      <c r="E971" s="436" t="s">
        <v>88</v>
      </c>
      <c r="F971" s="44" t="s">
        <v>1754</v>
      </c>
      <c r="G971" s="436" t="s">
        <v>184</v>
      </c>
      <c r="H971" s="436">
        <v>4346.2678999999998</v>
      </c>
      <c r="I971" s="436">
        <v>1</v>
      </c>
      <c r="J971" s="438">
        <v>4346.2678999999998</v>
      </c>
      <c r="K971" s="438">
        <v>4346.2678999999998</v>
      </c>
      <c r="L971" s="438">
        <v>1</v>
      </c>
      <c r="M971" s="438">
        <v>4346.2678999999998</v>
      </c>
      <c r="N971" s="6" t="s">
        <v>1959</v>
      </c>
      <c r="O971" s="437">
        <v>45741</v>
      </c>
      <c r="P971" s="33" t="str">
        <f>HYPERLINK("https://my.zakupivli.pro/remote/dispatcher/state_purchase_view/58330065", "UA-2025-03-25-007819-a")</f>
        <v>UA-2025-03-25-007819-a</v>
      </c>
      <c r="Q971" s="466">
        <v>4346.2420000000002</v>
      </c>
      <c r="R971" s="466">
        <v>1</v>
      </c>
      <c r="S971" s="466">
        <v>4346.2420000000002</v>
      </c>
      <c r="T971" s="467">
        <v>45771</v>
      </c>
      <c r="U971" s="436"/>
      <c r="V971" s="438"/>
    </row>
    <row r="972" spans="1:22" ht="301.2" customHeight="1" x14ac:dyDescent="0.3">
      <c r="A972" s="436">
        <v>966</v>
      </c>
      <c r="B972" s="436" t="s">
        <v>40</v>
      </c>
      <c r="C972" s="44" t="s">
        <v>41</v>
      </c>
      <c r="D972" s="436"/>
      <c r="E972" s="436" t="s">
        <v>88</v>
      </c>
      <c r="F972" s="44" t="s">
        <v>1970</v>
      </c>
      <c r="G972" s="436" t="s">
        <v>184</v>
      </c>
      <c r="H972" s="436">
        <v>665.31628000000001</v>
      </c>
      <c r="I972" s="436">
        <v>1</v>
      </c>
      <c r="J972" s="438">
        <v>665.31628000000001</v>
      </c>
      <c r="K972" s="438">
        <v>665.31628000000001</v>
      </c>
      <c r="L972" s="438">
        <v>1</v>
      </c>
      <c r="M972" s="438">
        <v>665.31628000000001</v>
      </c>
      <c r="N972" s="6" t="s">
        <v>1960</v>
      </c>
      <c r="O972" s="439">
        <v>45741</v>
      </c>
      <c r="P972" s="33" t="str">
        <f>HYPERLINK("https://my.zakupivli.pro/remote/dispatcher/state_purchase_view/58319979", "UA-2025-03-25-003266-a")</f>
        <v>UA-2025-03-25-003266-a</v>
      </c>
      <c r="Q972" s="466"/>
      <c r="R972" s="466"/>
      <c r="S972" s="466"/>
      <c r="T972" s="467"/>
      <c r="U972" s="436" t="s">
        <v>1793</v>
      </c>
      <c r="V972" s="438"/>
    </row>
    <row r="973" spans="1:22" ht="144" customHeight="1" x14ac:dyDescent="0.3">
      <c r="A973" s="436">
        <v>967</v>
      </c>
      <c r="B973" s="436" t="s">
        <v>40</v>
      </c>
      <c r="C973" s="44" t="s">
        <v>41</v>
      </c>
      <c r="D973" s="436"/>
      <c r="E973" s="436" t="s">
        <v>88</v>
      </c>
      <c r="F973" s="44" t="s">
        <v>1954</v>
      </c>
      <c r="G973" s="436" t="s">
        <v>184</v>
      </c>
      <c r="H973" s="436">
        <v>850.11284999999998</v>
      </c>
      <c r="I973" s="436">
        <v>1</v>
      </c>
      <c r="J973" s="438">
        <v>850.11284999999998</v>
      </c>
      <c r="K973" s="438">
        <v>850.11284999999998</v>
      </c>
      <c r="L973" s="438">
        <v>1</v>
      </c>
      <c r="M973" s="438">
        <v>850.11284999999998</v>
      </c>
      <c r="N973" s="6" t="s">
        <v>1961</v>
      </c>
      <c r="O973" s="439">
        <v>45741</v>
      </c>
      <c r="P973" s="33" t="str">
        <f>HYPERLINK("https://my.zakupivli.pro/remote/dispatcher/state_purchase_view/58318606", "UA-2025-03-25-002632-a")</f>
        <v>UA-2025-03-25-002632-a</v>
      </c>
      <c r="Q973" s="466"/>
      <c r="R973" s="466"/>
      <c r="S973" s="466"/>
      <c r="T973" s="467"/>
      <c r="U973" s="436" t="s">
        <v>1793</v>
      </c>
      <c r="V973" s="438"/>
    </row>
    <row r="974" spans="1:22" ht="62.4" x14ac:dyDescent="0.3">
      <c r="A974" s="436">
        <v>968</v>
      </c>
      <c r="B974" s="436" t="s">
        <v>40</v>
      </c>
      <c r="C974" s="44" t="s">
        <v>73</v>
      </c>
      <c r="D974" s="436"/>
      <c r="E974" s="436" t="s">
        <v>75</v>
      </c>
      <c r="F974" s="44" t="s">
        <v>1962</v>
      </c>
      <c r="G974" s="436" t="s">
        <v>184</v>
      </c>
      <c r="H974" s="436">
        <v>368.30545999999998</v>
      </c>
      <c r="I974" s="436">
        <v>1</v>
      </c>
      <c r="J974" s="445">
        <v>368.30545999999998</v>
      </c>
      <c r="K974" s="445">
        <v>368.30545999999998</v>
      </c>
      <c r="L974" s="445">
        <v>1</v>
      </c>
      <c r="M974" s="445">
        <v>368.30545999999998</v>
      </c>
      <c r="N974" s="6" t="s">
        <v>1966</v>
      </c>
      <c r="O974" s="437">
        <v>45750</v>
      </c>
      <c r="P974" s="33" t="str">
        <f>HYPERLINK("https://my.zakupivli.pro/remote/dispatcher/state_purchase_view/58524451", "UA-2025-04-03-005470-a")</f>
        <v>UA-2025-04-03-005470-a</v>
      </c>
      <c r="Q974" s="445">
        <v>368.30545999999998</v>
      </c>
      <c r="R974" s="445">
        <v>1</v>
      </c>
      <c r="S974" s="445">
        <v>368.30545999999998</v>
      </c>
      <c r="T974" s="444">
        <v>45750</v>
      </c>
      <c r="U974" s="436"/>
      <c r="V974" s="445" t="s">
        <v>59</v>
      </c>
    </row>
    <row r="975" spans="1:22" ht="62.4" x14ac:dyDescent="0.3">
      <c r="A975" s="436">
        <v>969</v>
      </c>
      <c r="B975" s="436" t="s">
        <v>40</v>
      </c>
      <c r="C975" s="44" t="s">
        <v>73</v>
      </c>
      <c r="D975" s="436"/>
      <c r="E975" s="436" t="s">
        <v>75</v>
      </c>
      <c r="F975" s="44" t="s">
        <v>1963</v>
      </c>
      <c r="G975" s="436" t="s">
        <v>184</v>
      </c>
      <c r="H975" s="436">
        <v>58.57676</v>
      </c>
      <c r="I975" s="436">
        <v>1</v>
      </c>
      <c r="J975" s="445">
        <v>58.57676</v>
      </c>
      <c r="K975" s="445">
        <v>58.57676</v>
      </c>
      <c r="L975" s="445">
        <v>1</v>
      </c>
      <c r="M975" s="445">
        <v>58.57676</v>
      </c>
      <c r="N975" s="6" t="s">
        <v>1967</v>
      </c>
      <c r="O975" s="444">
        <v>45750</v>
      </c>
      <c r="P975" s="33" t="str">
        <f>HYPERLINK("https://my.zakupivli.pro/remote/dispatcher/state_purchase_view/58523820", "UA-2025-04-03-005195-a")</f>
        <v>UA-2025-04-03-005195-a</v>
      </c>
      <c r="Q975" s="445">
        <v>58.57676</v>
      </c>
      <c r="R975" s="445">
        <v>1</v>
      </c>
      <c r="S975" s="445">
        <v>58.57676</v>
      </c>
      <c r="T975" s="444">
        <v>45750</v>
      </c>
      <c r="U975" s="436"/>
      <c r="V975" s="445" t="s">
        <v>59</v>
      </c>
    </row>
    <row r="976" spans="1:22" ht="109.2" x14ac:dyDescent="0.3">
      <c r="A976" s="436">
        <v>970</v>
      </c>
      <c r="B976" s="436" t="s">
        <v>40</v>
      </c>
      <c r="C976" s="44" t="s">
        <v>41</v>
      </c>
      <c r="D976" s="436"/>
      <c r="E976" s="436" t="s">
        <v>20</v>
      </c>
      <c r="F976" s="44" t="s">
        <v>1964</v>
      </c>
      <c r="G976" s="436" t="s">
        <v>184</v>
      </c>
      <c r="H976" s="436">
        <v>681.86911999999995</v>
      </c>
      <c r="I976" s="436">
        <v>1</v>
      </c>
      <c r="J976" s="445">
        <v>681.86911999999995</v>
      </c>
      <c r="K976" s="445">
        <v>681.86911999999995</v>
      </c>
      <c r="L976" s="445">
        <v>1</v>
      </c>
      <c r="M976" s="445">
        <v>681.86911999999995</v>
      </c>
      <c r="N976" s="6" t="s">
        <v>1968</v>
      </c>
      <c r="O976" s="437">
        <v>45749</v>
      </c>
      <c r="P976" s="33" t="str">
        <f>HYPERLINK("https://my.zakupivli.pro/remote/dispatcher/state_purchase_view/58513389", "UA-2025-04-03-000378-a")</f>
        <v>UA-2025-04-03-000378-a</v>
      </c>
      <c r="Q976" s="445">
        <v>681.86911999999995</v>
      </c>
      <c r="R976" s="445">
        <v>1</v>
      </c>
      <c r="S976" s="445">
        <v>681.86911999999995</v>
      </c>
      <c r="T976" s="444">
        <v>45749</v>
      </c>
      <c r="U976" s="436"/>
      <c r="V976" s="445" t="s">
        <v>59</v>
      </c>
    </row>
    <row r="977" spans="1:22" ht="202.8" x14ac:dyDescent="0.3">
      <c r="A977" s="436">
        <v>971</v>
      </c>
      <c r="B977" s="436" t="s">
        <v>40</v>
      </c>
      <c r="C977" s="44" t="s">
        <v>884</v>
      </c>
      <c r="D977" s="436"/>
      <c r="E977" s="436" t="s">
        <v>20</v>
      </c>
      <c r="F977" s="44" t="s">
        <v>1965</v>
      </c>
      <c r="G977" s="436" t="s">
        <v>184</v>
      </c>
      <c r="H977" s="119">
        <v>1775</v>
      </c>
      <c r="I977" s="436">
        <v>1</v>
      </c>
      <c r="J977" s="119">
        <v>1775</v>
      </c>
      <c r="K977" s="119">
        <v>1775</v>
      </c>
      <c r="L977" s="445">
        <v>1</v>
      </c>
      <c r="M977" s="119">
        <v>1775</v>
      </c>
      <c r="N977" s="6" t="s">
        <v>1969</v>
      </c>
      <c r="O977" s="444">
        <v>45748</v>
      </c>
      <c r="P977" s="33" t="str">
        <f>HYPERLINK("https://my.zakupivli.pro/remote/dispatcher/state_purchase_view/58476155", "UA-2025-04-01-011215-a")</f>
        <v>UA-2025-04-01-011215-a</v>
      </c>
      <c r="Q977" s="466">
        <v>1774.8041800000001</v>
      </c>
      <c r="R977" s="466">
        <v>1</v>
      </c>
      <c r="S977" s="466">
        <v>1774.8041800000001</v>
      </c>
      <c r="T977" s="467">
        <v>45771</v>
      </c>
      <c r="U977" s="436"/>
      <c r="V977" s="445"/>
    </row>
    <row r="978" spans="1:22" ht="62.4" x14ac:dyDescent="0.3">
      <c r="A978" s="436">
        <v>972</v>
      </c>
      <c r="B978" s="446" t="s">
        <v>40</v>
      </c>
      <c r="C978" s="44" t="s">
        <v>41</v>
      </c>
      <c r="D978" s="436"/>
      <c r="E978" s="446" t="s">
        <v>20</v>
      </c>
      <c r="F978" s="44" t="s">
        <v>1971</v>
      </c>
      <c r="G978" s="446" t="s">
        <v>184</v>
      </c>
      <c r="H978" s="436">
        <v>540.92614000000003</v>
      </c>
      <c r="I978" s="436">
        <v>1</v>
      </c>
      <c r="J978" s="446">
        <v>540.92614000000003</v>
      </c>
      <c r="K978" s="446">
        <v>540.92614000000003</v>
      </c>
      <c r="L978" s="446">
        <v>1</v>
      </c>
      <c r="M978" s="446">
        <v>540.92614000000003</v>
      </c>
      <c r="N978" s="6" t="s">
        <v>1977</v>
      </c>
      <c r="O978" s="437">
        <v>45754</v>
      </c>
      <c r="P978" s="33" t="str">
        <f>HYPERLINK("https://my.zakupivli.pro/remote/dispatcher/state_purchase_view/58600113", "UA-2025-04-07-011371-a")</f>
        <v>UA-2025-04-07-011371-a</v>
      </c>
      <c r="Q978" s="446">
        <v>540.92614000000003</v>
      </c>
      <c r="R978" s="446">
        <v>1</v>
      </c>
      <c r="S978" s="446">
        <v>540.92614000000003</v>
      </c>
      <c r="T978" s="447">
        <v>45754</v>
      </c>
      <c r="U978" s="436"/>
      <c r="V978" s="446" t="s">
        <v>59</v>
      </c>
    </row>
    <row r="979" spans="1:22" ht="62.4" x14ac:dyDescent="0.3">
      <c r="A979" s="436">
        <v>973</v>
      </c>
      <c r="B979" s="446" t="s">
        <v>40</v>
      </c>
      <c r="C979" s="44" t="s">
        <v>41</v>
      </c>
      <c r="D979" s="436"/>
      <c r="E979" s="446" t="s">
        <v>20</v>
      </c>
      <c r="F979" s="44" t="s">
        <v>1972</v>
      </c>
      <c r="G979" s="446" t="s">
        <v>184</v>
      </c>
      <c r="H979" s="436">
        <v>72216.95</v>
      </c>
      <c r="I979" s="436">
        <v>1</v>
      </c>
      <c r="J979" s="446">
        <v>72216.95</v>
      </c>
      <c r="K979" s="446">
        <v>72216.95</v>
      </c>
      <c r="L979" s="446">
        <v>1</v>
      </c>
      <c r="M979" s="446">
        <v>72216.95</v>
      </c>
      <c r="N979" s="6" t="s">
        <v>1978</v>
      </c>
      <c r="O979" s="447">
        <v>45754</v>
      </c>
      <c r="P979" s="33" t="str">
        <f>HYPERLINK("https://my.zakupivli.pro/remote/dispatcher/state_purchase_view/58599837", "UA-2025-04-07-011210-a")</f>
        <v>UA-2025-04-07-011210-a</v>
      </c>
      <c r="Q979" s="446">
        <v>72216.95</v>
      </c>
      <c r="R979" s="446">
        <v>1</v>
      </c>
      <c r="S979" s="446">
        <v>72216.95</v>
      </c>
      <c r="T979" s="447">
        <v>45754</v>
      </c>
      <c r="U979" s="436"/>
      <c r="V979" s="446" t="s">
        <v>59</v>
      </c>
    </row>
    <row r="980" spans="1:22" ht="93.6" x14ac:dyDescent="0.3">
      <c r="A980" s="436">
        <v>974</v>
      </c>
      <c r="B980" s="446" t="s">
        <v>40</v>
      </c>
      <c r="C980" s="44" t="s">
        <v>41</v>
      </c>
      <c r="D980" s="436"/>
      <c r="E980" s="446" t="s">
        <v>20</v>
      </c>
      <c r="F980" s="44" t="s">
        <v>1973</v>
      </c>
      <c r="G980" s="446" t="s">
        <v>184</v>
      </c>
      <c r="H980" s="436">
        <v>237.53351000000001</v>
      </c>
      <c r="I980" s="436">
        <v>1</v>
      </c>
      <c r="J980" s="446">
        <v>237.53351000000001</v>
      </c>
      <c r="K980" s="446">
        <v>237.53351000000001</v>
      </c>
      <c r="L980" s="446">
        <v>1</v>
      </c>
      <c r="M980" s="446">
        <v>237.53351000000001</v>
      </c>
      <c r="N980" s="6" t="s">
        <v>1979</v>
      </c>
      <c r="O980" s="447">
        <v>45754</v>
      </c>
      <c r="P980" s="33" t="str">
        <f>HYPERLINK("https://my.zakupivli.pro/remote/dispatcher/state_purchase_view/58599401", "UA-2025-04-07-011056-a")</f>
        <v>UA-2025-04-07-011056-a</v>
      </c>
      <c r="Q980" s="446">
        <v>237.53351000000001</v>
      </c>
      <c r="R980" s="446">
        <v>1</v>
      </c>
      <c r="S980" s="446">
        <v>237.53351000000001</v>
      </c>
      <c r="T980" s="447">
        <v>45754</v>
      </c>
      <c r="U980" s="436"/>
      <c r="V980" s="446" t="s">
        <v>59</v>
      </c>
    </row>
    <row r="981" spans="1:22" ht="93.6" x14ac:dyDescent="0.3">
      <c r="A981" s="436">
        <v>975</v>
      </c>
      <c r="B981" s="446" t="s">
        <v>40</v>
      </c>
      <c r="C981" s="44" t="s">
        <v>41</v>
      </c>
      <c r="D981" s="436"/>
      <c r="E981" s="446" t="s">
        <v>20</v>
      </c>
      <c r="F981" s="44" t="s">
        <v>1974</v>
      </c>
      <c r="G981" s="446" t="s">
        <v>184</v>
      </c>
      <c r="H981" s="436">
        <v>263.96899999999999</v>
      </c>
      <c r="I981" s="436">
        <v>1</v>
      </c>
      <c r="J981" s="446">
        <v>263.96899999999999</v>
      </c>
      <c r="K981" s="446">
        <v>263.96899999999999</v>
      </c>
      <c r="L981" s="446">
        <v>1</v>
      </c>
      <c r="M981" s="446">
        <v>263.96899999999999</v>
      </c>
      <c r="N981" s="6" t="s">
        <v>1980</v>
      </c>
      <c r="O981" s="447">
        <v>45754</v>
      </c>
      <c r="P981" s="33" t="str">
        <f>HYPERLINK("https://my.zakupivli.pro/remote/dispatcher/state_purchase_view/58599183", "UA-2025-04-07-010912-a")</f>
        <v>UA-2025-04-07-010912-a</v>
      </c>
      <c r="Q981" s="446">
        <v>263.96899999999999</v>
      </c>
      <c r="R981" s="446">
        <v>1</v>
      </c>
      <c r="S981" s="446">
        <v>263.96899999999999</v>
      </c>
      <c r="T981" s="447">
        <v>45754</v>
      </c>
      <c r="U981" s="436"/>
      <c r="V981" s="446" t="s">
        <v>59</v>
      </c>
    </row>
    <row r="982" spans="1:22" ht="62.4" x14ac:dyDescent="0.3">
      <c r="A982" s="436">
        <v>976</v>
      </c>
      <c r="B982" s="446" t="s">
        <v>40</v>
      </c>
      <c r="C982" s="44" t="s">
        <v>884</v>
      </c>
      <c r="D982" s="436"/>
      <c r="E982" s="446" t="s">
        <v>20</v>
      </c>
      <c r="F982" s="44" t="s">
        <v>1975</v>
      </c>
      <c r="G982" s="446" t="s">
        <v>184</v>
      </c>
      <c r="H982" s="446">
        <v>188.37469999999999</v>
      </c>
      <c r="I982" s="436">
        <v>1</v>
      </c>
      <c r="J982" s="446">
        <v>188.37469999999999</v>
      </c>
      <c r="K982" s="446">
        <v>188.37469999999999</v>
      </c>
      <c r="L982" s="446">
        <v>1</v>
      </c>
      <c r="M982" s="446">
        <v>188.37469999999999</v>
      </c>
      <c r="N982" s="6" t="s">
        <v>1981</v>
      </c>
      <c r="O982" s="447">
        <v>45754</v>
      </c>
      <c r="P982" s="33" t="str">
        <f>HYPERLINK("https://my.zakupivli.pro/remote/dispatcher/state_purchase_view/58589905", "UA-2025-04-07-006839-a")</f>
        <v>UA-2025-04-07-006839-a</v>
      </c>
      <c r="Q982" s="446">
        <v>188.37469999999999</v>
      </c>
      <c r="R982" s="446">
        <v>1</v>
      </c>
      <c r="S982" s="446">
        <v>188.37469999999999</v>
      </c>
      <c r="T982" s="447">
        <v>45754</v>
      </c>
      <c r="U982" s="436"/>
      <c r="V982" s="446" t="s">
        <v>59</v>
      </c>
    </row>
    <row r="983" spans="1:22" ht="78" x14ac:dyDescent="0.3">
      <c r="A983" s="436">
        <v>977</v>
      </c>
      <c r="B983" s="446" t="s">
        <v>40</v>
      </c>
      <c r="C983" s="44" t="s">
        <v>41</v>
      </c>
      <c r="D983" s="436"/>
      <c r="E983" s="446" t="s">
        <v>20</v>
      </c>
      <c r="F983" s="44" t="s">
        <v>1596</v>
      </c>
      <c r="G983" s="446" t="s">
        <v>184</v>
      </c>
      <c r="H983" s="446">
        <v>72.577250000000006</v>
      </c>
      <c r="I983" s="436">
        <v>1</v>
      </c>
      <c r="J983" s="436">
        <v>72.577250000000006</v>
      </c>
      <c r="K983" s="446">
        <v>72.577250000000006</v>
      </c>
      <c r="L983" s="446">
        <v>1</v>
      </c>
      <c r="M983" s="446">
        <v>72.577250000000006</v>
      </c>
      <c r="N983" s="6" t="s">
        <v>1982</v>
      </c>
      <c r="O983" s="447">
        <v>45754</v>
      </c>
      <c r="P983" s="33" t="str">
        <f>HYPERLINK("https://my.zakupivli.pro/remote/dispatcher/state_purchase_view/58589458", "UA-2025-04-07-006636-a")</f>
        <v>UA-2025-04-07-006636-a</v>
      </c>
      <c r="Q983" s="446">
        <v>72.577250000000006</v>
      </c>
      <c r="R983" s="446">
        <v>1</v>
      </c>
      <c r="S983" s="446">
        <v>72.577250000000006</v>
      </c>
      <c r="T983" s="447">
        <v>45754</v>
      </c>
      <c r="U983" s="436"/>
      <c r="V983" s="446" t="s">
        <v>59</v>
      </c>
    </row>
    <row r="984" spans="1:22" ht="109.2" x14ac:dyDescent="0.3">
      <c r="A984" s="436">
        <v>978</v>
      </c>
      <c r="B984" s="446" t="s">
        <v>40</v>
      </c>
      <c r="C984" s="44" t="s">
        <v>41</v>
      </c>
      <c r="D984" s="436"/>
      <c r="E984" s="446" t="s">
        <v>20</v>
      </c>
      <c r="F984" s="44" t="s">
        <v>1976</v>
      </c>
      <c r="G984" s="446" t="s">
        <v>184</v>
      </c>
      <c r="H984" s="436">
        <v>621.60866999999996</v>
      </c>
      <c r="I984" s="436">
        <v>1</v>
      </c>
      <c r="J984" s="446">
        <v>621.60866999999996</v>
      </c>
      <c r="K984" s="446">
        <v>621.60866999999996</v>
      </c>
      <c r="L984" s="446">
        <v>1</v>
      </c>
      <c r="M984" s="446">
        <v>621.60866999999996</v>
      </c>
      <c r="N984" s="6" t="s">
        <v>1983</v>
      </c>
      <c r="O984" s="447">
        <v>45754</v>
      </c>
      <c r="P984" s="33" t="str">
        <f>HYPERLINK("https://my.zakupivli.pro/remote/dispatcher/state_purchase_view/58575307", "UA-2025-04-07-000293-a")</f>
        <v>UA-2025-04-07-000293-a</v>
      </c>
      <c r="Q984" s="446">
        <v>621.60866999999996</v>
      </c>
      <c r="R984" s="446">
        <v>1</v>
      </c>
      <c r="S984" s="446">
        <v>621.60866999999996</v>
      </c>
      <c r="T984" s="447">
        <v>45751</v>
      </c>
      <c r="U984" s="436"/>
      <c r="V984" s="446" t="s">
        <v>59</v>
      </c>
    </row>
    <row r="985" spans="1:22" ht="62.4" x14ac:dyDescent="0.3">
      <c r="A985" s="436">
        <v>979</v>
      </c>
      <c r="B985" s="436" t="s">
        <v>21</v>
      </c>
      <c r="C985" s="44" t="s">
        <v>969</v>
      </c>
      <c r="D985" s="436"/>
      <c r="E985" s="436" t="s">
        <v>75</v>
      </c>
      <c r="F985" s="225" t="s">
        <v>2012</v>
      </c>
      <c r="G985" s="436" t="s">
        <v>185</v>
      </c>
      <c r="H985" s="436">
        <v>78.594999999999999</v>
      </c>
      <c r="I985" s="436">
        <v>25</v>
      </c>
      <c r="J985" s="449">
        <v>78.594999999999999</v>
      </c>
      <c r="K985" s="449">
        <v>78.594999999999999</v>
      </c>
      <c r="L985" s="449">
        <v>25</v>
      </c>
      <c r="M985" s="449">
        <v>78.594999999999999</v>
      </c>
      <c r="N985" s="6" t="s">
        <v>2013</v>
      </c>
      <c r="O985" s="437">
        <v>45755</v>
      </c>
      <c r="P985" s="33" t="str">
        <f>HYPERLINK("https://my.zakupivli.pro/remote/dispatcher/state_purchase_view/58613538", "UA-2025-04-08-003191-a")</f>
        <v>UA-2025-04-08-003191-a</v>
      </c>
      <c r="Q985" s="449">
        <v>78.594999999999999</v>
      </c>
      <c r="R985" s="449">
        <v>25</v>
      </c>
      <c r="S985" s="449">
        <v>78.594999999999999</v>
      </c>
      <c r="T985" s="450">
        <v>45755</v>
      </c>
      <c r="U985" s="436"/>
      <c r="V985" s="449" t="s">
        <v>59</v>
      </c>
    </row>
    <row r="986" spans="1:22" ht="109.2" x14ac:dyDescent="0.3">
      <c r="A986" s="436">
        <v>980</v>
      </c>
      <c r="B986" s="436" t="s">
        <v>40</v>
      </c>
      <c r="C986" s="44" t="s">
        <v>884</v>
      </c>
      <c r="D986" s="436"/>
      <c r="E986" s="436" t="s">
        <v>20</v>
      </c>
      <c r="F986" s="44" t="s">
        <v>2014</v>
      </c>
      <c r="G986" s="436" t="s">
        <v>184</v>
      </c>
      <c r="H986" s="436">
        <v>353.7296</v>
      </c>
      <c r="I986" s="436">
        <v>1</v>
      </c>
      <c r="J986" s="449">
        <v>353.7296</v>
      </c>
      <c r="K986" s="449">
        <v>353.7296</v>
      </c>
      <c r="L986" s="449">
        <v>1</v>
      </c>
      <c r="M986" s="449">
        <v>353.7296</v>
      </c>
      <c r="N986" s="6" t="s">
        <v>2018</v>
      </c>
      <c r="O986" s="437">
        <v>45756</v>
      </c>
      <c r="P986" s="33" t="str">
        <f>HYPERLINK("https://my.zakupivli.pro/remote/dispatcher/state_purchase_view/58657540", "UA-2025-04-09-008129-a")</f>
        <v>UA-2025-04-09-008129-a</v>
      </c>
      <c r="Q986" s="449">
        <v>353.7296</v>
      </c>
      <c r="R986" s="449">
        <v>1</v>
      </c>
      <c r="S986" s="449">
        <v>353.7296</v>
      </c>
      <c r="T986" s="450">
        <v>45755</v>
      </c>
      <c r="U986" s="436"/>
      <c r="V986" s="449" t="s">
        <v>59</v>
      </c>
    </row>
    <row r="987" spans="1:22" ht="124.8" x14ac:dyDescent="0.3">
      <c r="A987" s="436">
        <v>981</v>
      </c>
      <c r="B987" s="436" t="s">
        <v>40</v>
      </c>
      <c r="C987" s="44" t="s">
        <v>884</v>
      </c>
      <c r="D987" s="436"/>
      <c r="E987" s="436" t="s">
        <v>20</v>
      </c>
      <c r="F987" s="44" t="s">
        <v>2015</v>
      </c>
      <c r="G987" s="449" t="s">
        <v>184</v>
      </c>
      <c r="H987" s="436">
        <v>82.641300000000001</v>
      </c>
      <c r="I987" s="436">
        <v>1</v>
      </c>
      <c r="J987" s="449">
        <v>82.641300000000001</v>
      </c>
      <c r="K987" s="449">
        <v>82.641300000000001</v>
      </c>
      <c r="L987" s="449">
        <v>1</v>
      </c>
      <c r="M987" s="449">
        <v>82.641300000000001</v>
      </c>
      <c r="N987" s="6" t="s">
        <v>2019</v>
      </c>
      <c r="O987" s="450">
        <v>45756</v>
      </c>
      <c r="P987" s="33" t="str">
        <f>HYPERLINK("https://my.zakupivli.pro/remote/dispatcher/state_purchase_view/58656841", "UA-2025-04-09-007809-a")</f>
        <v>UA-2025-04-09-007809-a</v>
      </c>
      <c r="Q987" s="449">
        <v>82.641300000000001</v>
      </c>
      <c r="R987" s="449">
        <v>1</v>
      </c>
      <c r="S987" s="449">
        <v>82.641300000000001</v>
      </c>
      <c r="T987" s="450">
        <v>45755</v>
      </c>
      <c r="U987" s="436"/>
      <c r="V987" s="449" t="s">
        <v>59</v>
      </c>
    </row>
    <row r="988" spans="1:22" ht="109.2" x14ac:dyDescent="0.3">
      <c r="A988" s="436">
        <v>982</v>
      </c>
      <c r="B988" s="436" t="s">
        <v>40</v>
      </c>
      <c r="C988" s="44" t="s">
        <v>41</v>
      </c>
      <c r="D988" s="436"/>
      <c r="E988" s="436" t="s">
        <v>20</v>
      </c>
      <c r="F988" s="44" t="s">
        <v>2016</v>
      </c>
      <c r="G988" s="449" t="s">
        <v>184</v>
      </c>
      <c r="H988" s="436">
        <v>293.67608999999999</v>
      </c>
      <c r="I988" s="436">
        <v>1</v>
      </c>
      <c r="J988" s="449">
        <v>293.67608999999999</v>
      </c>
      <c r="K988" s="449">
        <v>293.67608999999999</v>
      </c>
      <c r="L988" s="449">
        <v>1</v>
      </c>
      <c r="M988" s="449">
        <v>293.67608999999999</v>
      </c>
      <c r="N988" s="6" t="s">
        <v>2020</v>
      </c>
      <c r="O988" s="450">
        <v>45756</v>
      </c>
      <c r="P988" s="33" t="str">
        <f>HYPERLINK("https://my.zakupivli.pro/remote/dispatcher/state_purchase_view/58656209", "UA-2025-04-09-007528-a")</f>
        <v>UA-2025-04-09-007528-a</v>
      </c>
      <c r="Q988" s="449">
        <v>293.67608999999999</v>
      </c>
      <c r="R988" s="449">
        <v>1</v>
      </c>
      <c r="S988" s="449">
        <v>293.67608999999999</v>
      </c>
      <c r="T988" s="450">
        <v>45755</v>
      </c>
      <c r="U988" s="436"/>
      <c r="V988" s="449" t="s">
        <v>59</v>
      </c>
    </row>
    <row r="989" spans="1:22" ht="124.8" customHeight="1" x14ac:dyDescent="0.3">
      <c r="A989" s="436">
        <v>983</v>
      </c>
      <c r="B989" s="436" t="s">
        <v>40</v>
      </c>
      <c r="C989" s="44" t="s">
        <v>41</v>
      </c>
      <c r="D989" s="436"/>
      <c r="E989" s="436" t="s">
        <v>20</v>
      </c>
      <c r="F989" s="44" t="s">
        <v>2017</v>
      </c>
      <c r="G989" s="449" t="s">
        <v>184</v>
      </c>
      <c r="H989" s="449">
        <v>99.468768999999995</v>
      </c>
      <c r="I989" s="436">
        <v>1</v>
      </c>
      <c r="J989" s="449">
        <v>99.468768999999995</v>
      </c>
      <c r="K989" s="449">
        <v>99.468768999999995</v>
      </c>
      <c r="L989" s="449">
        <v>1</v>
      </c>
      <c r="M989" s="449">
        <v>99.468768999999995</v>
      </c>
      <c r="N989" s="6" t="s">
        <v>2021</v>
      </c>
      <c r="O989" s="450">
        <v>45756</v>
      </c>
      <c r="P989" s="33" t="str">
        <f>HYPERLINK("https://my.zakupivli.pro/remote/dispatcher/state_purchase_view/58651905", "UA-2025-04-09-005554-a")</f>
        <v>UA-2025-04-09-005554-a</v>
      </c>
      <c r="Q989" s="449">
        <v>99.468768999999995</v>
      </c>
      <c r="R989" s="449">
        <v>1</v>
      </c>
      <c r="S989" s="449">
        <v>99.468768999999995</v>
      </c>
      <c r="T989" s="450">
        <v>45755</v>
      </c>
      <c r="U989" s="436"/>
      <c r="V989" s="449" t="s">
        <v>59</v>
      </c>
    </row>
    <row r="990" spans="1:22" ht="43.2" x14ac:dyDescent="0.3">
      <c r="A990" s="436">
        <v>984</v>
      </c>
      <c r="B990" s="436" t="s">
        <v>21</v>
      </c>
      <c r="C990" s="41" t="s">
        <v>173</v>
      </c>
      <c r="D990" s="436"/>
      <c r="E990" s="436" t="s">
        <v>75</v>
      </c>
      <c r="F990" s="85" t="s">
        <v>2022</v>
      </c>
      <c r="G990" s="436" t="s">
        <v>186</v>
      </c>
      <c r="H990" s="436"/>
      <c r="I990" s="436">
        <v>43</v>
      </c>
      <c r="J990" s="436">
        <v>1654.9045799999999</v>
      </c>
      <c r="K990" s="436"/>
      <c r="L990" s="452">
        <v>43</v>
      </c>
      <c r="M990" s="452">
        <v>1654.9045799999999</v>
      </c>
      <c r="N990" s="6" t="s">
        <v>2023</v>
      </c>
      <c r="O990" s="437">
        <v>45757</v>
      </c>
      <c r="P990" s="33" t="str">
        <f>HYPERLINK("https://my.zakupivli.pro/remote/dispatcher/state_purchase_view/58679096", "UA-2025-04-10-002695-a")</f>
        <v>UA-2025-04-10-002695-a</v>
      </c>
      <c r="Q990" s="448"/>
      <c r="R990" s="448">
        <v>43</v>
      </c>
      <c r="S990" s="448">
        <v>1652.11</v>
      </c>
      <c r="T990" s="443">
        <v>45782</v>
      </c>
      <c r="U990" s="436"/>
      <c r="V990" s="436"/>
    </row>
    <row r="991" spans="1:22" ht="62.4" x14ac:dyDescent="0.3">
      <c r="A991" s="436">
        <v>985</v>
      </c>
      <c r="B991" s="436" t="s">
        <v>21</v>
      </c>
      <c r="C991" s="44" t="s">
        <v>1515</v>
      </c>
      <c r="D991" s="436"/>
      <c r="E991" s="456" t="s">
        <v>75</v>
      </c>
      <c r="F991" s="44" t="s">
        <v>2041</v>
      </c>
      <c r="G991" s="436" t="s">
        <v>185</v>
      </c>
      <c r="H991" s="436"/>
      <c r="I991" s="436">
        <v>11</v>
      </c>
      <c r="J991" s="436">
        <v>55.299190000000003</v>
      </c>
      <c r="K991" s="436"/>
      <c r="L991" s="456">
        <v>11</v>
      </c>
      <c r="M991" s="456">
        <v>55.299190000000003</v>
      </c>
      <c r="N991" s="6" t="s">
        <v>2042</v>
      </c>
      <c r="O991" s="437">
        <v>45761</v>
      </c>
      <c r="P991" s="459" t="str">
        <f>HYPERLINK("https://my.zakupivli.pro/remote/dispatcher/state_purchase_view/58741981", "UA-2025-04-14-002092-a")</f>
        <v>UA-2025-04-14-002092-a</v>
      </c>
      <c r="Q991" s="436"/>
      <c r="R991" s="456">
        <v>11</v>
      </c>
      <c r="S991" s="456">
        <v>55.299190000000003</v>
      </c>
      <c r="T991" s="455">
        <v>45761</v>
      </c>
      <c r="U991" s="436"/>
      <c r="V991" s="456" t="s">
        <v>59</v>
      </c>
    </row>
    <row r="992" spans="1:22" ht="62.4" x14ac:dyDescent="0.3">
      <c r="A992" s="436">
        <v>986</v>
      </c>
      <c r="B992" s="436" t="s">
        <v>21</v>
      </c>
      <c r="C992" s="44" t="s">
        <v>405</v>
      </c>
      <c r="D992" s="436"/>
      <c r="E992" s="436" t="s">
        <v>2045</v>
      </c>
      <c r="F992" s="44" t="s">
        <v>2043</v>
      </c>
      <c r="G992" s="436" t="s">
        <v>185</v>
      </c>
      <c r="H992" s="436"/>
      <c r="I992" s="436">
        <v>670</v>
      </c>
      <c r="J992" s="436">
        <v>1077.7565</v>
      </c>
      <c r="K992" s="436"/>
      <c r="L992" s="457">
        <v>670</v>
      </c>
      <c r="M992" s="457">
        <v>1077.7565</v>
      </c>
      <c r="N992" s="6" t="s">
        <v>2046</v>
      </c>
      <c r="O992" s="437">
        <v>45762</v>
      </c>
      <c r="P992" s="33" t="str">
        <f>HYPERLINK("https://my.zakupivli.pro/remote/dispatcher/state_purchase_view/58797476", "UA-2025-04-15-012874-a")</f>
        <v>UA-2025-04-15-012874-a</v>
      </c>
      <c r="Q992" s="448"/>
      <c r="R992" s="448">
        <v>670</v>
      </c>
      <c r="S992" s="448">
        <v>1077.7565</v>
      </c>
      <c r="T992" s="443">
        <v>45783</v>
      </c>
      <c r="U992" s="436"/>
      <c r="V992" s="436"/>
    </row>
    <row r="993" spans="1:22" ht="140.4" customHeight="1" x14ac:dyDescent="0.3">
      <c r="A993" s="457">
        <v>987</v>
      </c>
      <c r="B993" s="457" t="s">
        <v>40</v>
      </c>
      <c r="C993" s="44" t="s">
        <v>41</v>
      </c>
      <c r="D993" s="457"/>
      <c r="E993" s="457" t="s">
        <v>88</v>
      </c>
      <c r="F993" s="44" t="s">
        <v>2044</v>
      </c>
      <c r="G993" s="457" t="s">
        <v>184</v>
      </c>
      <c r="H993" s="457">
        <v>60008.99267</v>
      </c>
      <c r="I993" s="457">
        <v>1</v>
      </c>
      <c r="J993" s="457">
        <v>60008.99267</v>
      </c>
      <c r="K993" s="457">
        <v>60008.99267</v>
      </c>
      <c r="L993" s="457">
        <v>1</v>
      </c>
      <c r="M993" s="457">
        <v>60008.99267</v>
      </c>
      <c r="N993" s="6" t="s">
        <v>2047</v>
      </c>
      <c r="O993" s="458">
        <v>45762</v>
      </c>
      <c r="P993" s="33" t="str">
        <f>HYPERLINK("https://my.zakupivli.pro/remote/dispatcher/state_purchase_view/58796029", "UA-2025-04-15-012229-a")</f>
        <v>UA-2025-04-15-012229-a</v>
      </c>
      <c r="Q993" s="448">
        <v>60001.892</v>
      </c>
      <c r="R993" s="448">
        <v>1</v>
      </c>
      <c r="S993" s="448">
        <v>60001.892</v>
      </c>
      <c r="T993" s="443">
        <v>45798</v>
      </c>
      <c r="U993" s="457"/>
      <c r="V993" s="457"/>
    </row>
    <row r="994" spans="1:22" ht="62.4" x14ac:dyDescent="0.3">
      <c r="A994" s="457">
        <v>988</v>
      </c>
      <c r="B994" s="457" t="s">
        <v>40</v>
      </c>
      <c r="C994" s="44" t="s">
        <v>541</v>
      </c>
      <c r="D994" s="457"/>
      <c r="E994" s="457" t="s">
        <v>75</v>
      </c>
      <c r="F994" s="44" t="s">
        <v>1861</v>
      </c>
      <c r="G994" s="457" t="s">
        <v>184</v>
      </c>
      <c r="H994" s="457">
        <v>408.31729000000001</v>
      </c>
      <c r="I994" s="457">
        <v>1</v>
      </c>
      <c r="J994" s="457">
        <v>408.31729000000001</v>
      </c>
      <c r="K994" s="457">
        <v>408.31729000000001</v>
      </c>
      <c r="L994" s="457">
        <v>1</v>
      </c>
      <c r="M994" s="457">
        <v>408.31729000000001</v>
      </c>
      <c r="N994" s="6" t="s">
        <v>2048</v>
      </c>
      <c r="O994" s="458">
        <v>45762</v>
      </c>
      <c r="P994" s="33" t="str">
        <f>HYPERLINK("https://my.zakupivli.pro/remote/dispatcher/state_purchase_view/58774811", "UA-2025-04-15-002650-a")</f>
        <v>UA-2025-04-15-002650-a</v>
      </c>
      <c r="Q994" s="457">
        <v>408.31729000000001</v>
      </c>
      <c r="R994" s="457">
        <v>1</v>
      </c>
      <c r="S994" s="457">
        <v>408.31729000000001</v>
      </c>
      <c r="T994" s="458">
        <v>45761</v>
      </c>
      <c r="U994" s="457"/>
      <c r="V994" s="457" t="s">
        <v>59</v>
      </c>
    </row>
    <row r="995" spans="1:22" ht="156" x14ac:dyDescent="0.3">
      <c r="A995" s="457">
        <v>989</v>
      </c>
      <c r="B995" s="457" t="s">
        <v>40</v>
      </c>
      <c r="C995" s="44" t="s">
        <v>884</v>
      </c>
      <c r="D995" s="457"/>
      <c r="E995" s="457" t="s">
        <v>20</v>
      </c>
      <c r="F995" s="44" t="s">
        <v>2049</v>
      </c>
      <c r="G995" s="457" t="s">
        <v>184</v>
      </c>
      <c r="H995" s="119">
        <v>2087.75</v>
      </c>
      <c r="I995" s="457">
        <v>1</v>
      </c>
      <c r="J995" s="119">
        <v>2087.75</v>
      </c>
      <c r="K995" s="119">
        <v>2087.75</v>
      </c>
      <c r="L995" s="460">
        <v>1</v>
      </c>
      <c r="M995" s="119">
        <v>2087.75</v>
      </c>
      <c r="N995" s="6" t="s">
        <v>2050</v>
      </c>
      <c r="O995" s="458">
        <v>45764</v>
      </c>
      <c r="P995" s="33" t="str">
        <f>HYPERLINK("https://my.zakupivli.pro/remote/dispatcher/state_purchase_view/58831849", "UA-2025-04-17-000408-a")</f>
        <v>UA-2025-04-17-000408-a</v>
      </c>
      <c r="Q995" s="448">
        <v>2087.6839300000001</v>
      </c>
      <c r="R995" s="448">
        <v>1</v>
      </c>
      <c r="S995" s="448">
        <v>2087.6839300000001</v>
      </c>
      <c r="T995" s="443">
        <v>45790</v>
      </c>
      <c r="U995" s="457"/>
      <c r="V995" s="457"/>
    </row>
    <row r="996" spans="1:22" ht="62.4" x14ac:dyDescent="0.3">
      <c r="A996" s="457">
        <v>990</v>
      </c>
      <c r="B996" s="457" t="s">
        <v>40</v>
      </c>
      <c r="C996" s="44" t="s">
        <v>41</v>
      </c>
      <c r="D996" s="457"/>
      <c r="E996" s="457" t="s">
        <v>20</v>
      </c>
      <c r="F996" s="44" t="s">
        <v>2051</v>
      </c>
      <c r="G996" s="457" t="s">
        <v>184</v>
      </c>
      <c r="H996" s="457">
        <v>614.77817000000005</v>
      </c>
      <c r="I996" s="457">
        <v>1</v>
      </c>
      <c r="J996" s="460">
        <v>614.77817000000005</v>
      </c>
      <c r="K996" s="460">
        <v>614.77817000000005</v>
      </c>
      <c r="L996" s="460">
        <v>1</v>
      </c>
      <c r="M996" s="460">
        <v>614.77817000000005</v>
      </c>
      <c r="N996" s="6" t="s">
        <v>2052</v>
      </c>
      <c r="O996" s="458">
        <v>45764</v>
      </c>
      <c r="P996" s="33" t="str">
        <f>HYPERLINK("https://my.zakupivli.pro/remote/dispatcher/state_purchase_view/58853384", "UA-2025-04-17-010179-a")</f>
        <v>UA-2025-04-17-010179-a</v>
      </c>
      <c r="Q996" s="460">
        <v>614.77817000000005</v>
      </c>
      <c r="R996" s="460">
        <v>1</v>
      </c>
      <c r="S996" s="460">
        <v>614.77817000000005</v>
      </c>
      <c r="T996" s="461">
        <v>45764</v>
      </c>
      <c r="U996" s="457"/>
      <c r="V996" s="460" t="s">
        <v>59</v>
      </c>
    </row>
    <row r="997" spans="1:22" ht="140.4" x14ac:dyDescent="0.3">
      <c r="A997" s="457">
        <v>991</v>
      </c>
      <c r="B997" s="462" t="s">
        <v>40</v>
      </c>
      <c r="C997" s="44" t="s">
        <v>41</v>
      </c>
      <c r="D997" s="457"/>
      <c r="E997" s="457" t="s">
        <v>88</v>
      </c>
      <c r="F997" s="44" t="s">
        <v>1954</v>
      </c>
      <c r="G997" s="462" t="s">
        <v>184</v>
      </c>
      <c r="H997" s="457">
        <v>850.11284999999998</v>
      </c>
      <c r="I997" s="457">
        <v>1</v>
      </c>
      <c r="J997" s="462">
        <v>850.11284999999998</v>
      </c>
      <c r="K997" s="462">
        <v>850.11284999999998</v>
      </c>
      <c r="L997" s="462">
        <v>1</v>
      </c>
      <c r="M997" s="462">
        <v>850.11284999999998</v>
      </c>
      <c r="N997" s="6" t="s">
        <v>2053</v>
      </c>
      <c r="O997" s="458">
        <v>45765</v>
      </c>
      <c r="P997" s="465" t="str">
        <f>HYPERLINK("https://my.zakupivli.pro/remote/dispatcher/state_purchase_view/58876022", "UA-2025-04-18-008450-a")</f>
        <v>UA-2025-04-18-008450-a</v>
      </c>
      <c r="Q997" s="448"/>
      <c r="R997" s="448"/>
      <c r="S997" s="448"/>
      <c r="T997" s="443"/>
      <c r="U997" s="457" t="s">
        <v>1793</v>
      </c>
      <c r="V997" s="457"/>
    </row>
    <row r="998" spans="1:22" ht="156" x14ac:dyDescent="0.3">
      <c r="A998" s="457">
        <v>992</v>
      </c>
      <c r="B998" s="462" t="s">
        <v>40</v>
      </c>
      <c r="C998" s="44" t="s">
        <v>41</v>
      </c>
      <c r="D998" s="457"/>
      <c r="E998" s="457" t="s">
        <v>88</v>
      </c>
      <c r="F998" s="44" t="s">
        <v>2054</v>
      </c>
      <c r="G998" s="462" t="s">
        <v>184</v>
      </c>
      <c r="H998" s="457">
        <v>665.31628000000001</v>
      </c>
      <c r="I998" s="457">
        <v>1</v>
      </c>
      <c r="J998" s="462">
        <v>665.31628000000001</v>
      </c>
      <c r="K998" s="462">
        <v>665.31628000000001</v>
      </c>
      <c r="L998" s="462">
        <v>1</v>
      </c>
      <c r="M998" s="462">
        <v>665.31628000000001</v>
      </c>
      <c r="N998" s="6" t="s">
        <v>2055</v>
      </c>
      <c r="O998" s="463">
        <v>45765</v>
      </c>
      <c r="P998" s="33" t="str">
        <f>HYPERLINK("https://my.zakupivli.pro/remote/dispatcher/state_purchase_view/58876357", "UA-2025-04-18-008599-a")</f>
        <v>UA-2025-04-18-008599-a</v>
      </c>
      <c r="Q998" s="448"/>
      <c r="R998" s="448"/>
      <c r="S998" s="448"/>
      <c r="T998" s="443"/>
      <c r="U998" s="475" t="s">
        <v>1793</v>
      </c>
      <c r="V998" s="457"/>
    </row>
    <row r="999" spans="1:22" ht="62.4" x14ac:dyDescent="0.3">
      <c r="A999" s="457">
        <v>993</v>
      </c>
      <c r="B999" s="457" t="s">
        <v>40</v>
      </c>
      <c r="C999" s="44" t="s">
        <v>73</v>
      </c>
      <c r="D999" s="457"/>
      <c r="E999" s="464" t="s">
        <v>75</v>
      </c>
      <c r="F999" s="65" t="s">
        <v>2057</v>
      </c>
      <c r="G999" s="469" t="s">
        <v>184</v>
      </c>
      <c r="H999" s="457">
        <v>117.38764999999999</v>
      </c>
      <c r="I999" s="457">
        <v>1</v>
      </c>
      <c r="J999" s="464">
        <v>117.38764999999999</v>
      </c>
      <c r="K999" s="464">
        <v>117.38764999999999</v>
      </c>
      <c r="L999" s="464">
        <v>1</v>
      </c>
      <c r="M999" s="464">
        <v>117.38764999999999</v>
      </c>
      <c r="N999" s="6" t="s">
        <v>2056</v>
      </c>
      <c r="O999" s="458">
        <v>45680</v>
      </c>
      <c r="P999" s="33" t="str">
        <f>HYPERLINK("https://my.zakupivli.pro/remote/dispatcher/state_purchase_view/58923256", "UA-2025-04-23-000184-a")</f>
        <v>UA-2025-04-23-000184-a</v>
      </c>
      <c r="Q999" s="464">
        <v>117.38764999999999</v>
      </c>
      <c r="R999" s="464">
        <v>1</v>
      </c>
      <c r="S999" s="464">
        <v>117.38764999999999</v>
      </c>
      <c r="T999" s="470">
        <v>45680</v>
      </c>
      <c r="U999" s="457"/>
      <c r="V999" s="464" t="s">
        <v>59</v>
      </c>
    </row>
    <row r="1000" spans="1:22" ht="62.4" x14ac:dyDescent="0.3">
      <c r="A1000" s="469">
        <v>994</v>
      </c>
      <c r="B1000" s="469" t="s">
        <v>40</v>
      </c>
      <c r="C1000" s="44" t="s">
        <v>884</v>
      </c>
      <c r="D1000" s="469"/>
      <c r="E1000" s="469" t="s">
        <v>20</v>
      </c>
      <c r="F1000" s="44" t="s">
        <v>2061</v>
      </c>
      <c r="G1000" s="457" t="s">
        <v>184</v>
      </c>
      <c r="H1000" s="469">
        <v>161.79945000000001</v>
      </c>
      <c r="I1000" s="469">
        <v>1</v>
      </c>
      <c r="J1000" s="469">
        <v>161.79945000000001</v>
      </c>
      <c r="K1000" s="469">
        <v>161.79945000000001</v>
      </c>
      <c r="L1000" s="469">
        <v>1</v>
      </c>
      <c r="M1000" s="469">
        <v>161.79945000000001</v>
      </c>
      <c r="N1000" s="6" t="s">
        <v>2063</v>
      </c>
      <c r="O1000" s="468">
        <v>45777</v>
      </c>
      <c r="P1000" s="33" t="str">
        <f>HYPERLINK("https://my.zakupivli.pro/remote/dispatcher/state_purchase_view/59070654", "UA-2025-04-30-002643-a")</f>
        <v>UA-2025-04-30-002643-a</v>
      </c>
      <c r="Q1000" s="469">
        <v>161.79945000000001</v>
      </c>
      <c r="R1000" s="469">
        <v>1</v>
      </c>
      <c r="S1000" s="469">
        <v>161.79945000000001</v>
      </c>
      <c r="T1000" s="470">
        <v>45777</v>
      </c>
      <c r="U1000" s="469"/>
      <c r="V1000" s="469" t="s">
        <v>59</v>
      </c>
    </row>
    <row r="1001" spans="1:22" ht="62.4" x14ac:dyDescent="0.3">
      <c r="A1001" s="469">
        <v>995</v>
      </c>
      <c r="B1001" s="469" t="s">
        <v>40</v>
      </c>
      <c r="C1001" s="44" t="s">
        <v>884</v>
      </c>
      <c r="D1001" s="469"/>
      <c r="E1001" s="469" t="s">
        <v>20</v>
      </c>
      <c r="F1001" s="44" t="s">
        <v>2062</v>
      </c>
      <c r="G1001" s="469" t="s">
        <v>184</v>
      </c>
      <c r="H1001" s="469">
        <v>63.242350000000002</v>
      </c>
      <c r="I1001" s="469">
        <v>1</v>
      </c>
      <c r="J1001" s="469">
        <v>63.242350000000002</v>
      </c>
      <c r="K1001" s="469">
        <v>63.242350000000002</v>
      </c>
      <c r="L1001" s="469">
        <v>1</v>
      </c>
      <c r="M1001" s="469">
        <v>63.242350000000002</v>
      </c>
      <c r="N1001" s="6" t="s">
        <v>2064</v>
      </c>
      <c r="O1001" s="468">
        <v>45777</v>
      </c>
      <c r="P1001" s="33" t="str">
        <f>HYPERLINK("https://my.zakupivli.pro/remote/dispatcher/state_purchase_view/59069777", "UA-2025-04-30-002296-a")</f>
        <v>UA-2025-04-30-002296-a</v>
      </c>
      <c r="Q1001" s="469">
        <v>63.242350000000002</v>
      </c>
      <c r="R1001" s="469">
        <v>1</v>
      </c>
      <c r="S1001" s="469">
        <v>63.242350000000002</v>
      </c>
      <c r="T1001" s="470">
        <v>45777</v>
      </c>
      <c r="U1001" s="469"/>
      <c r="V1001" s="469" t="s">
        <v>59</v>
      </c>
    </row>
    <row r="1002" spans="1:22" ht="62.4" x14ac:dyDescent="0.3">
      <c r="A1002" s="471">
        <v>996</v>
      </c>
      <c r="B1002" s="471" t="s">
        <v>21</v>
      </c>
      <c r="C1002" s="44" t="s">
        <v>1117</v>
      </c>
      <c r="D1002" s="471"/>
      <c r="E1002" s="471" t="s">
        <v>75</v>
      </c>
      <c r="F1002" s="225" t="s">
        <v>2065</v>
      </c>
      <c r="G1002" s="471" t="s">
        <v>185</v>
      </c>
      <c r="H1002" s="471">
        <v>46.489150000000002</v>
      </c>
      <c r="I1002" s="471">
        <v>1</v>
      </c>
      <c r="J1002" s="471">
        <v>46.489150000000002</v>
      </c>
      <c r="K1002" s="471">
        <v>46.489150000000002</v>
      </c>
      <c r="L1002" s="471">
        <v>1</v>
      </c>
      <c r="M1002" s="471">
        <v>46.489150000000002</v>
      </c>
      <c r="N1002" s="6" t="s">
        <v>2066</v>
      </c>
      <c r="O1002" s="472">
        <v>45778</v>
      </c>
      <c r="P1002" s="33" t="str">
        <f>HYPERLINK("https://my.zakupivli.pro/remote/dispatcher/state_purchase_view/59095527", "UA-2025-05-01-001961-a")</f>
        <v>UA-2025-05-01-001961-a</v>
      </c>
      <c r="Q1002" s="471">
        <v>46.489150000000002</v>
      </c>
      <c r="R1002" s="471">
        <v>1</v>
      </c>
      <c r="S1002" s="471">
        <v>46.489150000000002</v>
      </c>
      <c r="T1002" s="472">
        <v>45778</v>
      </c>
      <c r="U1002" s="471"/>
      <c r="V1002" s="471" t="s">
        <v>59</v>
      </c>
    </row>
    <row r="1003" spans="1:22" ht="62.4" x14ac:dyDescent="0.3">
      <c r="A1003" s="471">
        <v>997</v>
      </c>
      <c r="B1003" s="471" t="s">
        <v>40</v>
      </c>
      <c r="C1003" s="41" t="s">
        <v>884</v>
      </c>
      <c r="D1003" s="471"/>
      <c r="E1003" s="471" t="s">
        <v>20</v>
      </c>
      <c r="F1003" s="44" t="s">
        <v>2067</v>
      </c>
      <c r="G1003" s="471" t="s">
        <v>184</v>
      </c>
      <c r="H1003" s="471">
        <v>124.88800999999999</v>
      </c>
      <c r="I1003" s="471">
        <v>1</v>
      </c>
      <c r="J1003" s="473">
        <v>124.88800999999999</v>
      </c>
      <c r="K1003" s="473">
        <v>124.88800999999999</v>
      </c>
      <c r="L1003" s="473">
        <v>1</v>
      </c>
      <c r="M1003" s="473">
        <v>124.88800999999999</v>
      </c>
      <c r="N1003" s="6" t="s">
        <v>2068</v>
      </c>
      <c r="O1003" s="472">
        <v>45779</v>
      </c>
      <c r="P1003" s="33" t="str">
        <f>HYPERLINK("https://my.zakupivli.pro/remote/dispatcher/state_purchase_view/59128871", "UA-2025-05-02-003008-a")</f>
        <v>UA-2025-05-02-003008-a</v>
      </c>
      <c r="Q1003" s="473">
        <v>124.88800999999999</v>
      </c>
      <c r="R1003" s="473">
        <v>1</v>
      </c>
      <c r="S1003" s="473">
        <v>124.88800999999999</v>
      </c>
      <c r="T1003" s="474">
        <v>45779</v>
      </c>
      <c r="U1003" s="471"/>
      <c r="V1003" s="473" t="s">
        <v>59</v>
      </c>
    </row>
    <row r="1004" spans="1:22" ht="62.4" x14ac:dyDescent="0.3">
      <c r="A1004" s="471">
        <v>998</v>
      </c>
      <c r="B1004" s="475" t="s">
        <v>40</v>
      </c>
      <c r="C1004" s="44" t="s">
        <v>73</v>
      </c>
      <c r="D1004" s="471"/>
      <c r="E1004" s="475" t="s">
        <v>75</v>
      </c>
      <c r="F1004" s="44" t="s">
        <v>2088</v>
      </c>
      <c r="G1004" s="475" t="s">
        <v>184</v>
      </c>
      <c r="H1004" s="471">
        <v>127.15831</v>
      </c>
      <c r="I1004" s="471">
        <v>1</v>
      </c>
      <c r="J1004" s="475">
        <v>127.15831</v>
      </c>
      <c r="K1004" s="475">
        <v>127.15831</v>
      </c>
      <c r="L1004" s="475">
        <v>1</v>
      </c>
      <c r="M1004" s="475">
        <v>127.15831</v>
      </c>
      <c r="N1004" s="6" t="s">
        <v>2097</v>
      </c>
      <c r="O1004" s="472">
        <v>45783</v>
      </c>
      <c r="P1004" s="122" t="str">
        <f>HYPERLINK("https://my.zakupivli.pro/remote/dispatcher/state_purchase_view/59214035", "UA-2025-05-06-012412-a")</f>
        <v>UA-2025-05-06-012412-a</v>
      </c>
      <c r="Q1004" s="475">
        <v>127.15831</v>
      </c>
      <c r="R1004" s="475">
        <v>1</v>
      </c>
      <c r="S1004" s="475">
        <v>127.15831</v>
      </c>
      <c r="T1004" s="476">
        <v>45783</v>
      </c>
      <c r="U1004" s="471"/>
      <c r="V1004" s="475" t="s">
        <v>59</v>
      </c>
    </row>
    <row r="1005" spans="1:22" ht="62.4" x14ac:dyDescent="0.3">
      <c r="A1005" s="471">
        <v>999</v>
      </c>
      <c r="B1005" s="475" t="s">
        <v>40</v>
      </c>
      <c r="C1005" s="44" t="s">
        <v>73</v>
      </c>
      <c r="D1005" s="471"/>
      <c r="E1005" s="475" t="s">
        <v>75</v>
      </c>
      <c r="F1005" s="44" t="s">
        <v>2089</v>
      </c>
      <c r="G1005" s="475" t="s">
        <v>184</v>
      </c>
      <c r="H1005" s="471">
        <v>137.45094</v>
      </c>
      <c r="I1005" s="471">
        <v>1</v>
      </c>
      <c r="J1005" s="475">
        <v>137.45094</v>
      </c>
      <c r="K1005" s="475">
        <v>137.45094</v>
      </c>
      <c r="L1005" s="475">
        <v>1</v>
      </c>
      <c r="M1005" s="475">
        <v>137.45094</v>
      </c>
      <c r="N1005" s="6" t="s">
        <v>2098</v>
      </c>
      <c r="O1005" s="476">
        <v>45783</v>
      </c>
      <c r="P1005" s="122" t="str">
        <f>HYPERLINK("https://my.zakupivli.pro/remote/dispatcher/state_purchase_view/59213415", "UA-2025-05-06-012147-a")</f>
        <v>UA-2025-05-06-012147-a</v>
      </c>
      <c r="Q1005" s="475">
        <v>137.45094</v>
      </c>
      <c r="R1005" s="475">
        <v>1</v>
      </c>
      <c r="S1005" s="475">
        <v>137.45094</v>
      </c>
      <c r="T1005" s="476">
        <v>45783</v>
      </c>
      <c r="U1005" s="471"/>
      <c r="V1005" s="475" t="s">
        <v>59</v>
      </c>
    </row>
    <row r="1006" spans="1:22" ht="62.4" x14ac:dyDescent="0.3">
      <c r="A1006" s="471">
        <v>1000</v>
      </c>
      <c r="B1006" s="475" t="s">
        <v>40</v>
      </c>
      <c r="C1006" s="44" t="s">
        <v>73</v>
      </c>
      <c r="D1006" s="471"/>
      <c r="E1006" s="475" t="s">
        <v>75</v>
      </c>
      <c r="F1006" s="44" t="s">
        <v>2090</v>
      </c>
      <c r="G1006" s="475" t="s">
        <v>184</v>
      </c>
      <c r="H1006" s="471">
        <v>150.7722</v>
      </c>
      <c r="I1006" s="471">
        <v>1</v>
      </c>
      <c r="J1006" s="475">
        <v>150.7722</v>
      </c>
      <c r="K1006" s="475">
        <v>150.7722</v>
      </c>
      <c r="L1006" s="475">
        <v>1</v>
      </c>
      <c r="M1006" s="475">
        <v>150.7722</v>
      </c>
      <c r="N1006" s="6" t="s">
        <v>2099</v>
      </c>
      <c r="O1006" s="476">
        <v>45783</v>
      </c>
      <c r="P1006" s="122" t="str">
        <f>HYPERLINK("https://my.zakupivli.pro/remote/dispatcher/state_purchase_view/59211123", "UA-2025-05-06-011060-a")</f>
        <v>UA-2025-05-06-011060-a</v>
      </c>
      <c r="Q1006" s="475">
        <v>150.7722</v>
      </c>
      <c r="R1006" s="475">
        <v>1</v>
      </c>
      <c r="S1006" s="475">
        <v>150.7722</v>
      </c>
      <c r="T1006" s="472">
        <v>45782</v>
      </c>
      <c r="U1006" s="471"/>
      <c r="V1006" s="475" t="s">
        <v>59</v>
      </c>
    </row>
    <row r="1007" spans="1:22" ht="62.4" x14ac:dyDescent="0.3">
      <c r="A1007" s="471">
        <v>1001</v>
      </c>
      <c r="B1007" s="475" t="s">
        <v>40</v>
      </c>
      <c r="C1007" s="44" t="s">
        <v>73</v>
      </c>
      <c r="D1007" s="471"/>
      <c r="E1007" s="475" t="s">
        <v>75</v>
      </c>
      <c r="F1007" s="44" t="s">
        <v>2091</v>
      </c>
      <c r="G1007" s="475" t="s">
        <v>184</v>
      </c>
      <c r="H1007" s="471">
        <v>165.38106999999999</v>
      </c>
      <c r="I1007" s="471">
        <v>1</v>
      </c>
      <c r="J1007" s="475">
        <v>165.38106999999999</v>
      </c>
      <c r="K1007" s="475">
        <v>165.38106999999999</v>
      </c>
      <c r="L1007" s="475">
        <v>1</v>
      </c>
      <c r="M1007" s="475">
        <v>165.38106999999999</v>
      </c>
      <c r="N1007" s="6" t="s">
        <v>2100</v>
      </c>
      <c r="O1007" s="476">
        <v>45783</v>
      </c>
      <c r="P1007" s="122" t="str">
        <f>HYPERLINK("https://my.zakupivli.pro/remote/dispatcher/state_purchase_view/59210268", "UA-2025-05-06-010641-a")</f>
        <v>UA-2025-05-06-010641-a</v>
      </c>
      <c r="Q1007" s="475">
        <v>165.38106999999999</v>
      </c>
      <c r="R1007" s="475">
        <v>1</v>
      </c>
      <c r="S1007" s="475">
        <v>165.38106999999999</v>
      </c>
      <c r="T1007" s="472">
        <v>45783</v>
      </c>
      <c r="U1007" s="471"/>
      <c r="V1007" s="475" t="s">
        <v>59</v>
      </c>
    </row>
    <row r="1008" spans="1:22" ht="62.4" x14ac:dyDescent="0.3">
      <c r="A1008" s="471">
        <v>1002</v>
      </c>
      <c r="B1008" s="475" t="s">
        <v>40</v>
      </c>
      <c r="C1008" s="44" t="s">
        <v>73</v>
      </c>
      <c r="D1008" s="471"/>
      <c r="E1008" s="475" t="s">
        <v>75</v>
      </c>
      <c r="F1008" s="44" t="s">
        <v>2092</v>
      </c>
      <c r="G1008" s="475" t="s">
        <v>184</v>
      </c>
      <c r="H1008" s="471">
        <v>213.58992000000001</v>
      </c>
      <c r="I1008" s="471">
        <v>1</v>
      </c>
      <c r="J1008" s="475">
        <v>213.58992000000001</v>
      </c>
      <c r="K1008" s="475">
        <v>213.58992000000001</v>
      </c>
      <c r="L1008" s="475">
        <v>1</v>
      </c>
      <c r="M1008" s="475">
        <v>213.58992000000001</v>
      </c>
      <c r="N1008" s="6" t="s">
        <v>2101</v>
      </c>
      <c r="O1008" s="476">
        <v>45783</v>
      </c>
      <c r="P1008" s="122" t="str">
        <f>HYPERLINK("https://my.zakupivli.pro/remote/dispatcher/state_purchase_view/59209475", "UA-2025-05-06-010317-a")</f>
        <v>UA-2025-05-06-010317-a</v>
      </c>
      <c r="Q1008" s="475">
        <v>213.58992000000001</v>
      </c>
      <c r="R1008" s="475">
        <v>1</v>
      </c>
      <c r="S1008" s="475">
        <v>213.58992000000001</v>
      </c>
      <c r="T1008" s="476">
        <v>45783</v>
      </c>
      <c r="U1008" s="471"/>
      <c r="V1008" s="475" t="s">
        <v>59</v>
      </c>
    </row>
    <row r="1009" spans="1:22" ht="62.4" x14ac:dyDescent="0.3">
      <c r="A1009" s="471">
        <v>1003</v>
      </c>
      <c r="B1009" s="475" t="s">
        <v>40</v>
      </c>
      <c r="C1009" s="44" t="s">
        <v>73</v>
      </c>
      <c r="D1009" s="471"/>
      <c r="E1009" s="475" t="s">
        <v>75</v>
      </c>
      <c r="F1009" s="44" t="s">
        <v>2093</v>
      </c>
      <c r="G1009" s="475" t="s">
        <v>184</v>
      </c>
      <c r="H1009" s="471">
        <v>128.78271000000001</v>
      </c>
      <c r="I1009" s="471">
        <v>1</v>
      </c>
      <c r="J1009" s="475">
        <v>128.78271000000001</v>
      </c>
      <c r="K1009" s="475">
        <v>128.78271000000001</v>
      </c>
      <c r="L1009" s="475">
        <v>1</v>
      </c>
      <c r="M1009" s="475">
        <v>128.78271000000001</v>
      </c>
      <c r="N1009" s="6" t="s">
        <v>2102</v>
      </c>
      <c r="O1009" s="476">
        <v>45783</v>
      </c>
      <c r="P1009" s="122" t="str">
        <f>HYPERLINK("https://my.zakupivli.pro/remote/dispatcher/state_purchase_view/59208249", "UA-2025-05-06-009792-a")</f>
        <v>UA-2025-05-06-009792-a</v>
      </c>
      <c r="Q1009" s="475">
        <v>128.78271000000001</v>
      </c>
      <c r="R1009" s="475">
        <v>1</v>
      </c>
      <c r="S1009" s="475">
        <v>128.78271000000001</v>
      </c>
      <c r="T1009" s="472">
        <v>45782</v>
      </c>
      <c r="U1009" s="471"/>
      <c r="V1009" s="475" t="s">
        <v>59</v>
      </c>
    </row>
    <row r="1010" spans="1:22" ht="62.4" x14ac:dyDescent="0.3">
      <c r="A1010" s="471">
        <v>1004</v>
      </c>
      <c r="B1010" s="475" t="s">
        <v>40</v>
      </c>
      <c r="C1010" s="44" t="s">
        <v>73</v>
      </c>
      <c r="D1010" s="471"/>
      <c r="E1010" s="475" t="s">
        <v>75</v>
      </c>
      <c r="F1010" s="44" t="s">
        <v>2094</v>
      </c>
      <c r="G1010" s="475" t="s">
        <v>184</v>
      </c>
      <c r="H1010" s="471">
        <v>120.53361</v>
      </c>
      <c r="I1010" s="471">
        <v>1</v>
      </c>
      <c r="J1010" s="475">
        <v>120.53361</v>
      </c>
      <c r="K1010" s="475">
        <v>120.53361</v>
      </c>
      <c r="L1010" s="475">
        <v>1</v>
      </c>
      <c r="M1010" s="475">
        <v>120.53361</v>
      </c>
      <c r="N1010" s="6" t="s">
        <v>2103</v>
      </c>
      <c r="O1010" s="476">
        <v>45783</v>
      </c>
      <c r="P1010" s="122" t="str">
        <f>HYPERLINK("https://my.zakupivli.pro/remote/dispatcher/state_purchase_view/59208246", "UA-2025-05-06-009789-a")</f>
        <v>UA-2025-05-06-009789-a</v>
      </c>
      <c r="Q1010" s="475">
        <v>120.53361</v>
      </c>
      <c r="R1010" s="475">
        <v>1</v>
      </c>
      <c r="S1010" s="475">
        <v>120.53361</v>
      </c>
      <c r="T1010" s="476">
        <v>45782</v>
      </c>
      <c r="U1010" s="471"/>
      <c r="V1010" s="475" t="s">
        <v>59</v>
      </c>
    </row>
    <row r="1011" spans="1:22" ht="62.4" x14ac:dyDescent="0.3">
      <c r="A1011" s="471">
        <v>1005</v>
      </c>
      <c r="B1011" s="475" t="s">
        <v>40</v>
      </c>
      <c r="C1011" s="44" t="s">
        <v>41</v>
      </c>
      <c r="D1011" s="471"/>
      <c r="E1011" s="475" t="s">
        <v>20</v>
      </c>
      <c r="F1011" s="44" t="s">
        <v>2095</v>
      </c>
      <c r="G1011" s="475" t="s">
        <v>184</v>
      </c>
      <c r="H1011" s="471">
        <v>130.94183000000001</v>
      </c>
      <c r="I1011" s="471">
        <v>1</v>
      </c>
      <c r="J1011" s="475">
        <v>130.94183000000001</v>
      </c>
      <c r="K1011" s="475">
        <v>130.94183000000001</v>
      </c>
      <c r="L1011" s="475">
        <v>1</v>
      </c>
      <c r="M1011" s="475">
        <v>130.94183000000001</v>
      </c>
      <c r="N1011" s="6" t="s">
        <v>2104</v>
      </c>
      <c r="O1011" s="476">
        <v>45783</v>
      </c>
      <c r="P1011" s="122" t="str">
        <f>HYPERLINK("https://my.zakupivli.pro/remote/dispatcher/state_purchase_view/59204270", "UA-2025-05-06-008012-a")</f>
        <v>UA-2025-05-06-008012-a</v>
      </c>
      <c r="Q1011" s="475">
        <v>130.94183000000001</v>
      </c>
      <c r="R1011" s="475">
        <v>1</v>
      </c>
      <c r="S1011" s="475">
        <v>130.94183000000001</v>
      </c>
      <c r="T1011" s="476">
        <v>45783</v>
      </c>
      <c r="U1011" s="471"/>
      <c r="V1011" s="475" t="s">
        <v>59</v>
      </c>
    </row>
    <row r="1012" spans="1:22" ht="62.4" x14ac:dyDescent="0.3">
      <c r="A1012" s="475">
        <v>1006</v>
      </c>
      <c r="B1012" s="475" t="s">
        <v>40</v>
      </c>
      <c r="C1012" s="44" t="s">
        <v>884</v>
      </c>
      <c r="D1012" s="475"/>
      <c r="E1012" s="475" t="s">
        <v>20</v>
      </c>
      <c r="F1012" s="44" t="s">
        <v>2096</v>
      </c>
      <c r="G1012" s="475" t="s">
        <v>184</v>
      </c>
      <c r="H1012" s="475">
        <v>203.98324</v>
      </c>
      <c r="I1012" s="475">
        <v>1</v>
      </c>
      <c r="J1012" s="475">
        <v>203.98324</v>
      </c>
      <c r="K1012" s="475">
        <v>203.98324</v>
      </c>
      <c r="L1012" s="475">
        <v>1</v>
      </c>
      <c r="M1012" s="475">
        <v>203.98324</v>
      </c>
      <c r="N1012" s="6" t="s">
        <v>2105</v>
      </c>
      <c r="O1012" s="476">
        <v>45783</v>
      </c>
      <c r="P1012" s="122" t="str">
        <f>HYPERLINK("https://my.zakupivli.pro/remote/dispatcher/state_purchase_view/59203411", "UA-2025-05-06-007587-a")</f>
        <v>UA-2025-05-06-007587-a</v>
      </c>
      <c r="Q1012" s="475">
        <v>203.98324</v>
      </c>
      <c r="R1012" s="475">
        <v>1</v>
      </c>
      <c r="S1012" s="475">
        <v>203.98324</v>
      </c>
      <c r="T1012" s="476">
        <v>45783</v>
      </c>
      <c r="U1012" s="475"/>
      <c r="V1012" s="475" t="s">
        <v>59</v>
      </c>
    </row>
    <row r="1013" spans="1:22" ht="62.4" x14ac:dyDescent="0.3">
      <c r="A1013" s="478">
        <v>1007</v>
      </c>
      <c r="B1013" s="478" t="s">
        <v>40</v>
      </c>
      <c r="C1013" s="44" t="s">
        <v>73</v>
      </c>
      <c r="D1013" s="478"/>
      <c r="E1013" s="478" t="s">
        <v>75</v>
      </c>
      <c r="F1013" s="44" t="s">
        <v>2106</v>
      </c>
      <c r="G1013" s="478" t="s">
        <v>184</v>
      </c>
      <c r="H1013" s="478">
        <v>307.41726</v>
      </c>
      <c r="I1013" s="478">
        <v>1</v>
      </c>
      <c r="J1013" s="478">
        <v>307.41726</v>
      </c>
      <c r="K1013" s="478">
        <v>307.41726</v>
      </c>
      <c r="L1013" s="478">
        <v>1</v>
      </c>
      <c r="M1013" s="478">
        <v>307.41726</v>
      </c>
      <c r="N1013" s="6" t="s">
        <v>2107</v>
      </c>
      <c r="O1013" s="479">
        <v>45784</v>
      </c>
      <c r="P1013" s="33" t="str">
        <f>HYPERLINK("https://my.zakupivli.pro/remote/dispatcher/state_purchase_view/59253985", "UA-2025-05-07-007781-a")</f>
        <v>UA-2025-05-07-007781-a</v>
      </c>
      <c r="Q1013" s="478">
        <v>307.41726</v>
      </c>
      <c r="R1013" s="478">
        <v>1</v>
      </c>
      <c r="S1013" s="478">
        <v>307.41726</v>
      </c>
      <c r="T1013" s="479">
        <v>45784</v>
      </c>
      <c r="U1013" s="478"/>
      <c r="V1013" s="478" t="s">
        <v>59</v>
      </c>
    </row>
    <row r="1014" spans="1:22" ht="62.4" x14ac:dyDescent="0.3">
      <c r="A1014" s="481">
        <v>1008</v>
      </c>
      <c r="B1014" s="481" t="s">
        <v>40</v>
      </c>
      <c r="C1014" s="44" t="s">
        <v>884</v>
      </c>
      <c r="D1014" s="481"/>
      <c r="E1014" s="481" t="s">
        <v>20</v>
      </c>
      <c r="F1014" s="44" t="s">
        <v>2108</v>
      </c>
      <c r="G1014" s="481" t="s">
        <v>184</v>
      </c>
      <c r="H1014" s="481">
        <v>308.91014000000001</v>
      </c>
      <c r="I1014" s="481">
        <v>1</v>
      </c>
      <c r="J1014" s="481">
        <v>308.91014000000001</v>
      </c>
      <c r="K1014" s="481">
        <v>308.91014000000001</v>
      </c>
      <c r="L1014" s="481">
        <v>1</v>
      </c>
      <c r="M1014" s="481">
        <v>308.91014000000001</v>
      </c>
      <c r="N1014" s="6" t="s">
        <v>2112</v>
      </c>
      <c r="O1014" s="480">
        <v>45785</v>
      </c>
      <c r="P1014" s="33" t="str">
        <f>HYPERLINK("https://my.zakupivli.pro/remote/dispatcher/state_purchase_view/59272383", "UA-2025-05-08-001478-a")</f>
        <v>UA-2025-05-08-001478-a</v>
      </c>
      <c r="Q1014" s="481">
        <v>308.91014000000001</v>
      </c>
      <c r="R1014" s="481">
        <v>1</v>
      </c>
      <c r="S1014" s="481">
        <v>308.91014000000001</v>
      </c>
      <c r="T1014" s="480">
        <v>45784</v>
      </c>
      <c r="U1014" s="481"/>
      <c r="V1014" s="481" t="s">
        <v>59</v>
      </c>
    </row>
    <row r="1015" spans="1:22" ht="62.4" x14ac:dyDescent="0.3">
      <c r="A1015" s="481">
        <v>1009</v>
      </c>
      <c r="B1015" s="481" t="s">
        <v>40</v>
      </c>
      <c r="C1015" s="44" t="s">
        <v>41</v>
      </c>
      <c r="D1015" s="481"/>
      <c r="E1015" s="481" t="s">
        <v>20</v>
      </c>
      <c r="F1015" s="44" t="s">
        <v>2109</v>
      </c>
      <c r="G1015" s="481" t="s">
        <v>184</v>
      </c>
      <c r="H1015" s="481">
        <v>87.890124999999998</v>
      </c>
      <c r="I1015" s="481">
        <v>1</v>
      </c>
      <c r="J1015" s="481">
        <v>87.890124999999998</v>
      </c>
      <c r="K1015" s="481">
        <v>87.890124999999998</v>
      </c>
      <c r="L1015" s="481">
        <v>1</v>
      </c>
      <c r="M1015" s="481">
        <v>87.890124999999998</v>
      </c>
      <c r="N1015" s="6" t="s">
        <v>2113</v>
      </c>
      <c r="O1015" s="480">
        <v>45785</v>
      </c>
      <c r="P1015" s="33" t="str">
        <f>HYPERLINK("https://my.zakupivli.pro/remote/dispatcher/state_purchase_view/59272094", "UA-2025-05-08-001289-a")</f>
        <v>UA-2025-05-08-001289-a</v>
      </c>
      <c r="Q1015" s="481">
        <v>87.890124999999998</v>
      </c>
      <c r="R1015" s="481">
        <v>1</v>
      </c>
      <c r="S1015" s="481">
        <v>87.890124999999998</v>
      </c>
      <c r="T1015" s="480">
        <v>45784</v>
      </c>
      <c r="U1015" s="481"/>
      <c r="V1015" s="481" t="s">
        <v>59</v>
      </c>
    </row>
    <row r="1016" spans="1:22" ht="62.4" x14ac:dyDescent="0.3">
      <c r="A1016" s="481">
        <v>1010</v>
      </c>
      <c r="B1016" s="481" t="s">
        <v>40</v>
      </c>
      <c r="C1016" s="44" t="s">
        <v>884</v>
      </c>
      <c r="D1016" s="481"/>
      <c r="E1016" s="481" t="s">
        <v>20</v>
      </c>
      <c r="F1016" s="44" t="s">
        <v>2110</v>
      </c>
      <c r="G1016" s="481" t="s">
        <v>184</v>
      </c>
      <c r="H1016" s="481">
        <v>228.11002999999999</v>
      </c>
      <c r="I1016" s="481">
        <v>1</v>
      </c>
      <c r="J1016" s="481">
        <v>228.11002999999999</v>
      </c>
      <c r="K1016" s="481">
        <v>228.11002999999999</v>
      </c>
      <c r="L1016" s="481">
        <v>1</v>
      </c>
      <c r="M1016" s="481">
        <v>228.11002999999999</v>
      </c>
      <c r="N1016" s="6" t="s">
        <v>2114</v>
      </c>
      <c r="O1016" s="480">
        <v>45785</v>
      </c>
      <c r="P1016" s="33" t="str">
        <f>HYPERLINK("https://my.zakupivli.pro/remote/dispatcher/state_purchase_view/59271749", "UA-2025-05-08-001179-a")</f>
        <v>UA-2025-05-08-001179-a</v>
      </c>
      <c r="Q1016" s="481">
        <v>228.11002999999999</v>
      </c>
      <c r="R1016" s="481">
        <v>1</v>
      </c>
      <c r="S1016" s="481">
        <v>228.11002999999999</v>
      </c>
      <c r="T1016" s="480">
        <v>45784</v>
      </c>
      <c r="U1016" s="481"/>
      <c r="V1016" s="481" t="s">
        <v>59</v>
      </c>
    </row>
    <row r="1017" spans="1:22" ht="62.4" x14ac:dyDescent="0.3">
      <c r="A1017" s="481">
        <v>1011</v>
      </c>
      <c r="B1017" s="481" t="s">
        <v>40</v>
      </c>
      <c r="C1017" s="44" t="s">
        <v>41</v>
      </c>
      <c r="D1017" s="481"/>
      <c r="E1017" s="481" t="s">
        <v>20</v>
      </c>
      <c r="F1017" s="44" t="s">
        <v>2111</v>
      </c>
      <c r="G1017" s="481" t="s">
        <v>184</v>
      </c>
      <c r="H1017" s="481">
        <v>234.77054999999999</v>
      </c>
      <c r="I1017" s="481">
        <v>1</v>
      </c>
      <c r="J1017" s="481">
        <v>234.77054999999999</v>
      </c>
      <c r="K1017" s="481">
        <v>234.77054999999999</v>
      </c>
      <c r="L1017" s="481">
        <v>1</v>
      </c>
      <c r="M1017" s="481">
        <v>234.77054999999999</v>
      </c>
      <c r="N1017" s="6" t="s">
        <v>2115</v>
      </c>
      <c r="O1017" s="480">
        <v>45785</v>
      </c>
      <c r="P1017" s="33" t="str">
        <f>HYPERLINK("https://my.zakupivli.pro/remote/dispatcher/state_purchase_view/59271695", "UA-2025-05-08-001145-a")</f>
        <v>UA-2025-05-08-001145-a</v>
      </c>
      <c r="Q1017" s="481">
        <v>234.77054999999999</v>
      </c>
      <c r="R1017" s="481">
        <v>1</v>
      </c>
      <c r="S1017" s="481">
        <v>234.77054999999999</v>
      </c>
      <c r="T1017" s="480">
        <v>45784</v>
      </c>
      <c r="U1017" s="481"/>
      <c r="V1017" s="481" t="s">
        <v>59</v>
      </c>
    </row>
    <row r="1018" spans="1:22" ht="62.4" x14ac:dyDescent="0.3">
      <c r="A1018" s="481">
        <v>1012</v>
      </c>
      <c r="B1018" s="482" t="s">
        <v>40</v>
      </c>
      <c r="C1018" s="44" t="s">
        <v>1248</v>
      </c>
      <c r="D1018" s="481"/>
      <c r="E1018" s="482" t="s">
        <v>75</v>
      </c>
      <c r="F1018" s="44" t="s">
        <v>2120</v>
      </c>
      <c r="G1018" s="482" t="s">
        <v>184</v>
      </c>
      <c r="H1018" s="481">
        <v>233.70140000000001</v>
      </c>
      <c r="I1018" s="481">
        <v>1</v>
      </c>
      <c r="J1018" s="482">
        <v>233.70140000000001</v>
      </c>
      <c r="K1018" s="482">
        <v>233.70140000000001</v>
      </c>
      <c r="L1018" s="482">
        <v>1</v>
      </c>
      <c r="M1018" s="482">
        <v>233.70140000000001</v>
      </c>
      <c r="N1018" s="6" t="s">
        <v>2121</v>
      </c>
      <c r="O1018" s="480">
        <v>45786</v>
      </c>
      <c r="P1018" s="33" t="str">
        <f>HYPERLINK("https://my.zakupivli.pro/remote/dispatcher/state_purchase_view/59328070", "UA-2025-05-09-011607-a")</f>
        <v>UA-2025-05-09-011607-a</v>
      </c>
      <c r="Q1018" s="482">
        <v>233.70140000000001</v>
      </c>
      <c r="R1018" s="482">
        <v>1</v>
      </c>
      <c r="S1018" s="482">
        <v>233.70140000000001</v>
      </c>
      <c r="T1018" s="480">
        <v>45785</v>
      </c>
      <c r="U1018" s="481"/>
      <c r="V1018" s="482" t="s">
        <v>59</v>
      </c>
    </row>
    <row r="1019" spans="1:22" ht="62.4" x14ac:dyDescent="0.3">
      <c r="A1019" s="481">
        <v>1013</v>
      </c>
      <c r="B1019" s="483" t="s">
        <v>40</v>
      </c>
      <c r="C1019" s="44" t="s">
        <v>884</v>
      </c>
      <c r="D1019" s="481"/>
      <c r="E1019" s="483" t="s">
        <v>20</v>
      </c>
      <c r="F1019" s="44" t="s">
        <v>2122</v>
      </c>
      <c r="G1019" s="481" t="s">
        <v>184</v>
      </c>
      <c r="H1019" s="481">
        <v>74.87321</v>
      </c>
      <c r="I1019" s="481">
        <v>1</v>
      </c>
      <c r="J1019" s="483">
        <v>74.87321</v>
      </c>
      <c r="K1019" s="483">
        <v>74.87321</v>
      </c>
      <c r="L1019" s="483">
        <v>1</v>
      </c>
      <c r="M1019" s="483">
        <v>74.87321</v>
      </c>
      <c r="N1019" s="6" t="s">
        <v>2125</v>
      </c>
      <c r="O1019" s="480">
        <v>45789</v>
      </c>
      <c r="P1019" s="33" t="str">
        <f>HYPERLINK("https://my.zakupivli.pro/remote/dispatcher/state_purchase_view/59361203", "UA-2025-05-12-011976-a")</f>
        <v>UA-2025-05-12-011976-a</v>
      </c>
      <c r="Q1019" s="483">
        <v>74.87321</v>
      </c>
      <c r="R1019" s="483">
        <v>1</v>
      </c>
      <c r="S1019" s="483">
        <v>74.87321</v>
      </c>
      <c r="T1019" s="484">
        <v>45789</v>
      </c>
      <c r="U1019" s="481"/>
      <c r="V1019" s="483" t="s">
        <v>59</v>
      </c>
    </row>
    <row r="1020" spans="1:22" ht="62.4" x14ac:dyDescent="0.3">
      <c r="A1020" s="481">
        <v>1014</v>
      </c>
      <c r="B1020" s="483" t="s">
        <v>40</v>
      </c>
      <c r="C1020" s="44" t="s">
        <v>884</v>
      </c>
      <c r="D1020" s="481"/>
      <c r="E1020" s="483" t="s">
        <v>20</v>
      </c>
      <c r="F1020" s="44" t="s">
        <v>2123</v>
      </c>
      <c r="G1020" s="481" t="s">
        <v>184</v>
      </c>
      <c r="H1020" s="481">
        <v>289.86410999999998</v>
      </c>
      <c r="I1020" s="481">
        <v>1</v>
      </c>
      <c r="J1020" s="483">
        <v>289.86410999999998</v>
      </c>
      <c r="K1020" s="483">
        <v>289.86410999999998</v>
      </c>
      <c r="L1020" s="483">
        <v>1</v>
      </c>
      <c r="M1020" s="483">
        <v>289.86410999999998</v>
      </c>
      <c r="N1020" s="6" t="s">
        <v>2126</v>
      </c>
      <c r="O1020" s="484">
        <v>45789</v>
      </c>
      <c r="P1020" s="33" t="str">
        <f>HYPERLINK("https://my.zakupivli.pro/remote/dispatcher/state_purchase_view/59361064", "UA-2025-05-12-011885-a")</f>
        <v>UA-2025-05-12-011885-a</v>
      </c>
      <c r="Q1020" s="483">
        <v>289.86410999999998</v>
      </c>
      <c r="R1020" s="483">
        <v>1</v>
      </c>
      <c r="S1020" s="483">
        <v>289.86410999999998</v>
      </c>
      <c r="T1020" s="484">
        <v>45789</v>
      </c>
      <c r="U1020" s="481"/>
      <c r="V1020" s="483" t="s">
        <v>59</v>
      </c>
    </row>
    <row r="1021" spans="1:22" ht="62.4" x14ac:dyDescent="0.3">
      <c r="A1021" s="481">
        <v>1015</v>
      </c>
      <c r="B1021" s="483" t="s">
        <v>40</v>
      </c>
      <c r="C1021" s="44" t="s">
        <v>884</v>
      </c>
      <c r="D1021" s="481"/>
      <c r="E1021" s="483" t="s">
        <v>20</v>
      </c>
      <c r="F1021" s="44" t="s">
        <v>2124</v>
      </c>
      <c r="G1021" s="481" t="s">
        <v>184</v>
      </c>
      <c r="H1021" s="481">
        <v>311.78775000000002</v>
      </c>
      <c r="I1021" s="481">
        <v>1</v>
      </c>
      <c r="J1021" s="483">
        <v>311.78775000000002</v>
      </c>
      <c r="K1021" s="483">
        <v>311.78775000000002</v>
      </c>
      <c r="L1021" s="483">
        <v>1</v>
      </c>
      <c r="M1021" s="483">
        <v>311.78775000000002</v>
      </c>
      <c r="N1021" s="6" t="s">
        <v>2127</v>
      </c>
      <c r="O1021" s="484">
        <v>45789</v>
      </c>
      <c r="P1021" s="33" t="str">
        <f>HYPERLINK("https://my.zakupivli.pro/remote/dispatcher/state_purchase_view/59354476", "UA-2025-05-12-008899-a")</f>
        <v>UA-2025-05-12-008899-a</v>
      </c>
      <c r="Q1021" s="483">
        <v>311.78775000000002</v>
      </c>
      <c r="R1021" s="483">
        <v>1</v>
      </c>
      <c r="S1021" s="483">
        <v>311.78775000000002</v>
      </c>
      <c r="T1021" s="484">
        <v>45789</v>
      </c>
      <c r="U1021" s="481"/>
      <c r="V1021" s="483" t="s">
        <v>59</v>
      </c>
    </row>
    <row r="1022" spans="1:22" ht="43.2" x14ac:dyDescent="0.3">
      <c r="A1022" s="481">
        <v>1016</v>
      </c>
      <c r="B1022" s="481" t="s">
        <v>21</v>
      </c>
      <c r="C1022" s="44" t="s">
        <v>1163</v>
      </c>
      <c r="D1022" s="481"/>
      <c r="E1022" s="485" t="s">
        <v>75</v>
      </c>
      <c r="F1022" s="44" t="s">
        <v>2128</v>
      </c>
      <c r="G1022" s="481" t="s">
        <v>185</v>
      </c>
      <c r="H1022" s="481"/>
      <c r="I1022" s="481">
        <v>924</v>
      </c>
      <c r="J1022" s="481">
        <v>135.83332999999999</v>
      </c>
      <c r="K1022" s="481"/>
      <c r="L1022" s="485">
        <v>924</v>
      </c>
      <c r="M1022" s="485">
        <v>135.83332999999999</v>
      </c>
      <c r="N1022" s="6" t="s">
        <v>2130</v>
      </c>
      <c r="O1022" s="480">
        <v>45790</v>
      </c>
      <c r="P1022" s="33" t="str">
        <f>HYPERLINK("https://my.zakupivli.pro/remote/dispatcher/state_purchase_view/59372454", "UA-2025-05-13-002429-a")</f>
        <v>UA-2025-05-13-002429-a</v>
      </c>
      <c r="Q1022" s="448"/>
      <c r="R1022" s="448">
        <v>924</v>
      </c>
      <c r="S1022" s="448">
        <v>131.85480000000001</v>
      </c>
      <c r="T1022" s="443">
        <v>45804</v>
      </c>
      <c r="U1022" s="481"/>
      <c r="V1022" s="481"/>
    </row>
    <row r="1023" spans="1:22" ht="43.2" x14ac:dyDescent="0.3">
      <c r="A1023" s="481">
        <v>1017</v>
      </c>
      <c r="B1023" s="481" t="s">
        <v>21</v>
      </c>
      <c r="C1023" s="44" t="s">
        <v>1163</v>
      </c>
      <c r="D1023" s="481"/>
      <c r="E1023" s="485" t="s">
        <v>75</v>
      </c>
      <c r="F1023" s="44" t="s">
        <v>2129</v>
      </c>
      <c r="G1023" s="481" t="s">
        <v>185</v>
      </c>
      <c r="H1023" s="481"/>
      <c r="I1023" s="481">
        <v>573</v>
      </c>
      <c r="J1023" s="481">
        <v>263.09199999999998</v>
      </c>
      <c r="K1023" s="481"/>
      <c r="L1023" s="485">
        <v>573</v>
      </c>
      <c r="M1023" s="485">
        <v>263.09199999999998</v>
      </c>
      <c r="N1023" s="6" t="s">
        <v>2131</v>
      </c>
      <c r="O1023" s="486">
        <v>45790</v>
      </c>
      <c r="P1023" s="33" t="str">
        <f>HYPERLINK("https://my.zakupivli.pro/remote/dispatcher/state_purchase_view/59372454", "UA-2025-05-13-002429-a")</f>
        <v>UA-2025-05-13-002429-a</v>
      </c>
      <c r="Q1023" s="448"/>
      <c r="R1023" s="448">
        <v>573</v>
      </c>
      <c r="S1023" s="448">
        <v>238.84970000000001</v>
      </c>
      <c r="T1023" s="443">
        <v>45804</v>
      </c>
      <c r="U1023" s="481"/>
      <c r="V1023" s="481"/>
    </row>
    <row r="1024" spans="1:22" ht="78" x14ac:dyDescent="0.3">
      <c r="A1024" s="481">
        <v>1018</v>
      </c>
      <c r="B1024" s="488" t="s">
        <v>40</v>
      </c>
      <c r="C1024" s="44" t="s">
        <v>884</v>
      </c>
      <c r="D1024" s="481"/>
      <c r="E1024" s="488" t="s">
        <v>20</v>
      </c>
      <c r="F1024" s="44" t="s">
        <v>2132</v>
      </c>
      <c r="G1024" s="488" t="s">
        <v>184</v>
      </c>
      <c r="H1024" s="481">
        <v>157.30072999999999</v>
      </c>
      <c r="I1024" s="481">
        <v>1</v>
      </c>
      <c r="J1024" s="488">
        <v>157.30072999999999</v>
      </c>
      <c r="K1024" s="488">
        <v>157.30072999999999</v>
      </c>
      <c r="L1024" s="488">
        <v>1</v>
      </c>
      <c r="M1024" s="488">
        <v>157.30072999999999</v>
      </c>
      <c r="N1024" s="6" t="s">
        <v>2135</v>
      </c>
      <c r="O1024" s="480">
        <v>45793</v>
      </c>
      <c r="P1024" s="33" t="str">
        <f>HYPERLINK("https://my.zakupivli.pro/remote/dispatcher/state_purchase_view/59464900", "UA-2025-05-16-000275-a")</f>
        <v>UA-2025-05-16-000275-a</v>
      </c>
      <c r="Q1024" s="488">
        <v>157.30072999999999</v>
      </c>
      <c r="R1024" s="488">
        <v>1</v>
      </c>
      <c r="S1024" s="488">
        <v>157.30072999999999</v>
      </c>
      <c r="T1024" s="480">
        <v>45792</v>
      </c>
      <c r="U1024" s="481"/>
      <c r="V1024" s="488" t="s">
        <v>59</v>
      </c>
    </row>
    <row r="1025" spans="1:22" ht="62.4" x14ac:dyDescent="0.3">
      <c r="A1025" s="488">
        <v>1019</v>
      </c>
      <c r="B1025" s="488" t="s">
        <v>40</v>
      </c>
      <c r="C1025" s="44" t="s">
        <v>884</v>
      </c>
      <c r="D1025" s="488"/>
      <c r="E1025" s="488" t="s">
        <v>20</v>
      </c>
      <c r="F1025" s="44" t="s">
        <v>2133</v>
      </c>
      <c r="G1025" s="488" t="s">
        <v>184</v>
      </c>
      <c r="H1025" s="488">
        <v>777.36433999999997</v>
      </c>
      <c r="I1025" s="488">
        <v>1</v>
      </c>
      <c r="J1025" s="488">
        <v>777.36433999999997</v>
      </c>
      <c r="K1025" s="488">
        <v>777.36433999999997</v>
      </c>
      <c r="L1025" s="488">
        <v>1</v>
      </c>
      <c r="M1025" s="488">
        <v>777.36433999999997</v>
      </c>
      <c r="N1025" s="6" t="s">
        <v>2136</v>
      </c>
      <c r="O1025" s="487">
        <v>45793</v>
      </c>
      <c r="P1025" s="33" t="str">
        <f>HYPERLINK("https://my.zakupivli.pro/remote/dispatcher/state_purchase_view/59464876", "UA-2025-05-16-000256-a")</f>
        <v>UA-2025-05-16-000256-a</v>
      </c>
      <c r="Q1025" s="488">
        <v>777.36433999999997</v>
      </c>
      <c r="R1025" s="488">
        <v>1</v>
      </c>
      <c r="S1025" s="488">
        <v>777.36433999999997</v>
      </c>
      <c r="T1025" s="487">
        <v>45792</v>
      </c>
      <c r="U1025" s="488"/>
      <c r="V1025" s="488" t="s">
        <v>59</v>
      </c>
    </row>
    <row r="1026" spans="1:22" ht="62.4" x14ac:dyDescent="0.3">
      <c r="A1026" s="488">
        <v>1020</v>
      </c>
      <c r="B1026" s="488" t="s">
        <v>40</v>
      </c>
      <c r="C1026" s="44" t="s">
        <v>41</v>
      </c>
      <c r="D1026" s="488"/>
      <c r="E1026" s="488" t="s">
        <v>20</v>
      </c>
      <c r="F1026" s="44" t="s">
        <v>2134</v>
      </c>
      <c r="G1026" s="488" t="s">
        <v>184</v>
      </c>
      <c r="H1026" s="488">
        <v>402.67865</v>
      </c>
      <c r="I1026" s="488">
        <v>1</v>
      </c>
      <c r="J1026" s="488">
        <v>402.67865</v>
      </c>
      <c r="K1026" s="488">
        <v>402.67865</v>
      </c>
      <c r="L1026" s="488">
        <v>1</v>
      </c>
      <c r="M1026" s="488">
        <v>402.67865</v>
      </c>
      <c r="N1026" s="6" t="s">
        <v>2137</v>
      </c>
      <c r="O1026" s="487">
        <v>45793</v>
      </c>
      <c r="P1026" s="33" t="str">
        <f>HYPERLINK("https://my.zakupivli.pro/remote/dispatcher/state_purchase_view/59464736", "UA-2025-05-16-000205-a")</f>
        <v>UA-2025-05-16-000205-a</v>
      </c>
      <c r="Q1026" s="488">
        <v>402.67865</v>
      </c>
      <c r="R1026" s="488">
        <v>1</v>
      </c>
      <c r="S1026" s="488">
        <v>402.67865</v>
      </c>
      <c r="T1026" s="487">
        <v>45792</v>
      </c>
      <c r="U1026" s="488"/>
      <c r="V1026" s="488" t="s">
        <v>59</v>
      </c>
    </row>
    <row r="1027" spans="1:22" ht="62.4" x14ac:dyDescent="0.3">
      <c r="A1027" s="489">
        <v>1021</v>
      </c>
      <c r="B1027" s="489" t="s">
        <v>40</v>
      </c>
      <c r="C1027" s="44" t="s">
        <v>73</v>
      </c>
      <c r="D1027" s="489"/>
      <c r="E1027" s="489" t="s">
        <v>75</v>
      </c>
      <c r="F1027" s="44" t="s">
        <v>2138</v>
      </c>
      <c r="G1027" s="489" t="s">
        <v>184</v>
      </c>
      <c r="H1027" s="489">
        <v>95.526079999999993</v>
      </c>
      <c r="I1027" s="489">
        <v>1</v>
      </c>
      <c r="J1027" s="489">
        <v>95.526079999999993</v>
      </c>
      <c r="K1027" s="489">
        <v>95.526079999999993</v>
      </c>
      <c r="L1027" s="489">
        <v>1</v>
      </c>
      <c r="M1027" s="489">
        <v>95.526079999999993</v>
      </c>
      <c r="N1027" s="6" t="s">
        <v>2139</v>
      </c>
      <c r="O1027" s="490">
        <v>45796</v>
      </c>
      <c r="P1027" s="33" t="str">
        <f>HYPERLINK("https://my.zakupivli.pro/remote/dispatcher/state_purchase_view/59518976", "UA-2025-05-19-012608-a")</f>
        <v>UA-2025-05-19-012608-a</v>
      </c>
      <c r="Q1027" s="489">
        <v>95.526079999999993</v>
      </c>
      <c r="R1027" s="489">
        <v>1</v>
      </c>
      <c r="S1027" s="489">
        <v>95.526079999999993</v>
      </c>
      <c r="T1027" s="490">
        <v>45796</v>
      </c>
      <c r="U1027" s="489"/>
      <c r="V1027" s="489" t="s">
        <v>59</v>
      </c>
    </row>
    <row r="1028" spans="1:22" ht="46.8" x14ac:dyDescent="0.3">
      <c r="A1028" s="491">
        <v>1022</v>
      </c>
      <c r="B1028" s="491" t="s">
        <v>21</v>
      </c>
      <c r="C1028" s="44" t="s">
        <v>894</v>
      </c>
      <c r="D1028" s="491"/>
      <c r="E1028" s="491" t="s">
        <v>75</v>
      </c>
      <c r="F1028" s="44" t="s">
        <v>2140</v>
      </c>
      <c r="G1028" s="491" t="s">
        <v>185</v>
      </c>
      <c r="H1028" s="491"/>
      <c r="I1028" s="491">
        <v>9</v>
      </c>
      <c r="J1028" s="119">
        <v>148.5</v>
      </c>
      <c r="K1028" s="491"/>
      <c r="L1028" s="491">
        <v>9</v>
      </c>
      <c r="M1028" s="119">
        <v>148.5</v>
      </c>
      <c r="N1028" s="6" t="s">
        <v>2143</v>
      </c>
      <c r="O1028" s="492">
        <v>45797</v>
      </c>
      <c r="P1028" s="33" t="str">
        <f>HYPERLINK("https://my.zakupivli.pro/remote/dispatcher/state_purchase_view/59543384", "UA-2025-05-20-009372-a")</f>
        <v>UA-2025-05-20-009372-a</v>
      </c>
      <c r="Q1028" s="517"/>
      <c r="R1028" s="517">
        <v>9</v>
      </c>
      <c r="S1028" s="119">
        <v>148.5</v>
      </c>
      <c r="T1028" s="518">
        <v>45819</v>
      </c>
      <c r="U1028" s="491"/>
      <c r="V1028" s="491"/>
    </row>
    <row r="1029" spans="1:22" ht="62.4" x14ac:dyDescent="0.3">
      <c r="A1029" s="491">
        <v>1023</v>
      </c>
      <c r="B1029" s="491" t="s">
        <v>40</v>
      </c>
      <c r="C1029" s="44" t="s">
        <v>884</v>
      </c>
      <c r="D1029" s="491"/>
      <c r="E1029" s="491" t="s">
        <v>20</v>
      </c>
      <c r="F1029" s="44" t="s">
        <v>2141</v>
      </c>
      <c r="G1029" s="491" t="s">
        <v>184</v>
      </c>
      <c r="H1029" s="491"/>
      <c r="I1029" s="491">
        <v>1</v>
      </c>
      <c r="J1029" s="491">
        <v>438.27614</v>
      </c>
      <c r="K1029" s="491"/>
      <c r="L1029" s="491">
        <v>1</v>
      </c>
      <c r="M1029" s="491">
        <v>438.27614</v>
      </c>
      <c r="N1029" s="6" t="s">
        <v>2144</v>
      </c>
      <c r="O1029" s="492">
        <v>45797</v>
      </c>
      <c r="P1029" s="33" t="str">
        <f>HYPERLINK("https://my.zakupivli.pro/remote/dispatcher/state_purchase_view/59526001", "UA-2025-05-20-001567-a")</f>
        <v>UA-2025-05-20-001567-a</v>
      </c>
      <c r="Q1029" s="491"/>
      <c r="R1029" s="491">
        <v>1</v>
      </c>
      <c r="S1029" s="491">
        <v>438.27614</v>
      </c>
      <c r="T1029" s="492">
        <v>45796</v>
      </c>
      <c r="U1029" s="491"/>
      <c r="V1029" s="491" t="s">
        <v>59</v>
      </c>
    </row>
    <row r="1030" spans="1:22" ht="62.4" x14ac:dyDescent="0.3">
      <c r="A1030" s="491">
        <v>1024</v>
      </c>
      <c r="B1030" s="491" t="s">
        <v>40</v>
      </c>
      <c r="C1030" s="44" t="s">
        <v>884</v>
      </c>
      <c r="D1030" s="491"/>
      <c r="E1030" s="491" t="s">
        <v>20</v>
      </c>
      <c r="F1030" s="44" t="s">
        <v>2142</v>
      </c>
      <c r="G1030" s="491" t="s">
        <v>184</v>
      </c>
      <c r="H1030" s="491"/>
      <c r="I1030" s="491">
        <v>1</v>
      </c>
      <c r="J1030" s="491">
        <v>301.57130000000001</v>
      </c>
      <c r="K1030" s="491"/>
      <c r="L1030" s="491">
        <v>1</v>
      </c>
      <c r="M1030" s="491">
        <v>301.57130000000001</v>
      </c>
      <c r="N1030" s="6" t="s">
        <v>2145</v>
      </c>
      <c r="O1030" s="492">
        <v>45797</v>
      </c>
      <c r="P1030" s="33" t="str">
        <f>HYPERLINK("https://my.zakupivli.pro/remote/dispatcher/state_purchase_view/59525958", "UA-2025-05-20-001540-a")</f>
        <v>UA-2025-05-20-001540-a</v>
      </c>
      <c r="Q1030" s="491"/>
      <c r="R1030" s="491">
        <v>1</v>
      </c>
      <c r="S1030" s="491">
        <v>301.57130000000001</v>
      </c>
      <c r="T1030" s="492">
        <v>45796</v>
      </c>
      <c r="U1030" s="491"/>
      <c r="V1030" s="491" t="s">
        <v>59</v>
      </c>
    </row>
    <row r="1031" spans="1:22" ht="43.2" x14ac:dyDescent="0.3">
      <c r="A1031" s="491">
        <v>1025</v>
      </c>
      <c r="B1031" s="491" t="s">
        <v>21</v>
      </c>
      <c r="C1031" s="44" t="s">
        <v>175</v>
      </c>
      <c r="D1031" s="491"/>
      <c r="E1031" s="491" t="s">
        <v>75</v>
      </c>
      <c r="F1031" s="44" t="s">
        <v>2146</v>
      </c>
      <c r="G1031" s="491" t="s">
        <v>186</v>
      </c>
      <c r="H1031" s="491"/>
      <c r="I1031" s="491">
        <v>31</v>
      </c>
      <c r="J1031" s="119">
        <v>829.4</v>
      </c>
      <c r="K1031" s="491"/>
      <c r="L1031" s="491">
        <v>31</v>
      </c>
      <c r="M1031" s="119">
        <v>829.4</v>
      </c>
      <c r="N1031" s="6" t="s">
        <v>2147</v>
      </c>
      <c r="O1031" s="492">
        <v>45798</v>
      </c>
      <c r="P1031" s="33" t="str">
        <f>HYPERLINK("https://my.zakupivli.pro/remote/dispatcher/state_purchase_view/59578825", "UA-2025-05-21-010260-a")</f>
        <v>UA-2025-05-21-010260-a</v>
      </c>
      <c r="Q1031" s="448"/>
      <c r="R1031" s="448"/>
      <c r="S1031" s="448"/>
      <c r="T1031" s="443"/>
      <c r="U1031" s="491" t="s">
        <v>1793</v>
      </c>
      <c r="V1031" s="491"/>
    </row>
    <row r="1032" spans="1:22" ht="62.4" x14ac:dyDescent="0.3">
      <c r="A1032" s="491">
        <v>1026</v>
      </c>
      <c r="B1032" s="493" t="s">
        <v>40</v>
      </c>
      <c r="C1032" s="44" t="s">
        <v>884</v>
      </c>
      <c r="D1032" s="491"/>
      <c r="E1032" s="493" t="s">
        <v>20</v>
      </c>
      <c r="F1032" s="44" t="s">
        <v>2148</v>
      </c>
      <c r="G1032" s="493" t="s">
        <v>184</v>
      </c>
      <c r="H1032" s="491">
        <v>241.42393999999999</v>
      </c>
      <c r="I1032" s="491">
        <v>1</v>
      </c>
      <c r="J1032" s="493">
        <v>241.42393999999999</v>
      </c>
      <c r="K1032" s="493">
        <v>241.42393999999999</v>
      </c>
      <c r="L1032" s="493">
        <v>1</v>
      </c>
      <c r="M1032" s="493">
        <v>241.42393999999999</v>
      </c>
      <c r="N1032" s="6" t="s">
        <v>2149</v>
      </c>
      <c r="O1032" s="492">
        <v>45799</v>
      </c>
      <c r="P1032" s="33" t="str">
        <f>HYPERLINK("https://my.zakupivli.pro/remote/dispatcher/state_purchase_view/59596873", "UA-2025-05-22-003797-a")</f>
        <v>UA-2025-05-22-003797-a</v>
      </c>
      <c r="Q1032" s="493">
        <v>241.42393999999999</v>
      </c>
      <c r="R1032" s="493">
        <v>1</v>
      </c>
      <c r="S1032" s="493">
        <v>241.42393999999999</v>
      </c>
      <c r="T1032" s="492">
        <v>45798</v>
      </c>
      <c r="U1032" s="491"/>
      <c r="V1032" s="493" t="s">
        <v>59</v>
      </c>
    </row>
    <row r="1033" spans="1:22" ht="62.4" x14ac:dyDescent="0.3">
      <c r="A1033" s="491">
        <v>1027</v>
      </c>
      <c r="B1033" s="494" t="s">
        <v>40</v>
      </c>
      <c r="C1033" s="44" t="s">
        <v>884</v>
      </c>
      <c r="D1033" s="491"/>
      <c r="E1033" s="494" t="s">
        <v>20</v>
      </c>
      <c r="F1033" s="44" t="s">
        <v>2150</v>
      </c>
      <c r="G1033" s="494" t="s">
        <v>184</v>
      </c>
      <c r="H1033" s="491">
        <v>61.53237</v>
      </c>
      <c r="I1033" s="491">
        <v>1</v>
      </c>
      <c r="J1033" s="494">
        <v>61.53237</v>
      </c>
      <c r="K1033" s="494">
        <v>61.53237</v>
      </c>
      <c r="L1033" s="494">
        <v>1</v>
      </c>
      <c r="M1033" s="494">
        <v>61.53237</v>
      </c>
      <c r="N1033" s="6" t="s">
        <v>2151</v>
      </c>
      <c r="O1033" s="492">
        <v>45800</v>
      </c>
      <c r="P1033" s="33" t="str">
        <f>HYPERLINK("https://my.zakupivli.pro/remote/dispatcher/state_purchase_view/59641745", "UA-2025-05-23-009263-a")</f>
        <v>UA-2025-05-23-009263-a</v>
      </c>
      <c r="Q1033" s="494">
        <v>61.53237</v>
      </c>
      <c r="R1033" s="494">
        <v>1</v>
      </c>
      <c r="S1033" s="494">
        <v>61.53237</v>
      </c>
      <c r="T1033" s="495">
        <v>45800</v>
      </c>
      <c r="U1033" s="491"/>
      <c r="V1033" s="494" t="s">
        <v>59</v>
      </c>
    </row>
    <row r="1034" spans="1:22" ht="62.4" x14ac:dyDescent="0.3">
      <c r="A1034" s="496">
        <v>1028</v>
      </c>
      <c r="B1034" s="496" t="s">
        <v>1150</v>
      </c>
      <c r="C1034" s="44" t="s">
        <v>1400</v>
      </c>
      <c r="D1034" s="496"/>
      <c r="E1034" s="496" t="s">
        <v>75</v>
      </c>
      <c r="F1034" s="225" t="s">
        <v>2152</v>
      </c>
      <c r="G1034" s="496" t="s">
        <v>1149</v>
      </c>
      <c r="H1034" s="119">
        <v>75</v>
      </c>
      <c r="I1034" s="496">
        <v>1</v>
      </c>
      <c r="J1034" s="119">
        <v>75</v>
      </c>
      <c r="K1034" s="119">
        <v>75</v>
      </c>
      <c r="L1034" s="496">
        <v>1</v>
      </c>
      <c r="M1034" s="119">
        <v>75</v>
      </c>
      <c r="N1034" s="6" t="s">
        <v>2153</v>
      </c>
      <c r="O1034" s="497">
        <v>45803</v>
      </c>
      <c r="P1034" s="33" t="str">
        <f>HYPERLINK("https://my.zakupivli.pro/remote/dispatcher/state_purchase_view/59662837", "UA-2025-05-26-004827-a")</f>
        <v>UA-2025-05-26-004827-a</v>
      </c>
      <c r="Q1034" s="119">
        <v>75</v>
      </c>
      <c r="R1034" s="496">
        <v>1</v>
      </c>
      <c r="S1034" s="119">
        <v>75</v>
      </c>
      <c r="T1034" s="497">
        <v>45800</v>
      </c>
      <c r="U1034" s="496"/>
      <c r="V1034" s="496" t="s">
        <v>59</v>
      </c>
    </row>
    <row r="1035" spans="1:22" ht="93.6" x14ac:dyDescent="0.3">
      <c r="A1035" s="499">
        <v>1029</v>
      </c>
      <c r="B1035" s="499" t="s">
        <v>40</v>
      </c>
      <c r="C1035" s="44" t="s">
        <v>41</v>
      </c>
      <c r="D1035" s="499"/>
      <c r="E1035" s="499" t="s">
        <v>20</v>
      </c>
      <c r="F1035" s="44" t="s">
        <v>2154</v>
      </c>
      <c r="G1035" s="499" t="s">
        <v>184</v>
      </c>
      <c r="H1035" s="499">
        <v>740.09612000000004</v>
      </c>
      <c r="I1035" s="499">
        <v>1</v>
      </c>
      <c r="J1035" s="499">
        <v>740.09612000000004</v>
      </c>
      <c r="K1035" s="499">
        <v>740.09612000000004</v>
      </c>
      <c r="L1035" s="499">
        <v>1</v>
      </c>
      <c r="M1035" s="499">
        <v>740.09612000000004</v>
      </c>
      <c r="N1035" s="6" t="s">
        <v>2156</v>
      </c>
      <c r="O1035" s="498">
        <v>45804</v>
      </c>
      <c r="P1035" s="33" t="str">
        <f>HYPERLINK("https://my.zakupivli.pro/remote/dispatcher/state_purchase_view/59692478", "UA-2025-05-27-003751-a")</f>
        <v>UA-2025-05-27-003751-a</v>
      </c>
      <c r="Q1035" s="499">
        <v>740.09612000000004</v>
      </c>
      <c r="R1035" s="499">
        <v>1</v>
      </c>
      <c r="S1035" s="499">
        <v>740.09612000000004</v>
      </c>
      <c r="T1035" s="498">
        <v>45804</v>
      </c>
      <c r="U1035" s="499"/>
      <c r="V1035" s="499" t="s">
        <v>59</v>
      </c>
    </row>
    <row r="1036" spans="1:22" ht="93.6" x14ac:dyDescent="0.3">
      <c r="A1036" s="499">
        <v>1030</v>
      </c>
      <c r="B1036" s="499" t="s">
        <v>40</v>
      </c>
      <c r="C1036" s="44" t="s">
        <v>41</v>
      </c>
      <c r="D1036" s="499"/>
      <c r="E1036" s="499" t="s">
        <v>20</v>
      </c>
      <c r="F1036" s="44" t="s">
        <v>2155</v>
      </c>
      <c r="G1036" s="499" t="s">
        <v>184</v>
      </c>
      <c r="H1036" s="499">
        <v>1038.4562900000001</v>
      </c>
      <c r="I1036" s="499">
        <v>1</v>
      </c>
      <c r="J1036" s="499">
        <v>1038.4562900000001</v>
      </c>
      <c r="K1036" s="499">
        <v>1038.4562900000001</v>
      </c>
      <c r="L1036" s="499">
        <v>1</v>
      </c>
      <c r="M1036" s="499">
        <v>1038.4562900000001</v>
      </c>
      <c r="N1036" s="6" t="s">
        <v>2157</v>
      </c>
      <c r="O1036" s="498">
        <v>45804</v>
      </c>
      <c r="P1036" s="33" t="str">
        <f>HYPERLINK("https://my.zakupivli.pro/remote/dispatcher/state_purchase_view/59688234", "UA-2025-05-27-001919-a")</f>
        <v>UA-2025-05-27-001919-a</v>
      </c>
      <c r="Q1036" s="499">
        <v>1038.4562900000001</v>
      </c>
      <c r="R1036" s="499">
        <v>1</v>
      </c>
      <c r="S1036" s="499">
        <v>1038.4562900000001</v>
      </c>
      <c r="T1036" s="498">
        <v>45804</v>
      </c>
      <c r="U1036" s="499"/>
      <c r="V1036" s="499" t="s">
        <v>59</v>
      </c>
    </row>
    <row r="1037" spans="1:22" ht="62.4" x14ac:dyDescent="0.3">
      <c r="A1037" s="499">
        <v>1031</v>
      </c>
      <c r="B1037" s="499" t="s">
        <v>40</v>
      </c>
      <c r="C1037" s="44" t="s">
        <v>73</v>
      </c>
      <c r="D1037" s="499"/>
      <c r="E1037" s="499" t="s">
        <v>75</v>
      </c>
      <c r="F1037" s="44" t="s">
        <v>2158</v>
      </c>
      <c r="G1037" s="499" t="s">
        <v>184</v>
      </c>
      <c r="H1037" s="499">
        <v>90.812740000000005</v>
      </c>
      <c r="I1037" s="499">
        <v>1</v>
      </c>
      <c r="J1037" s="500">
        <v>90.812740000000005</v>
      </c>
      <c r="K1037" s="500">
        <v>90.812740000000005</v>
      </c>
      <c r="L1037" s="500">
        <v>1</v>
      </c>
      <c r="M1037" s="500">
        <v>90.812740000000005</v>
      </c>
      <c r="N1037" s="6" t="s">
        <v>2159</v>
      </c>
      <c r="O1037" s="501">
        <v>45804</v>
      </c>
      <c r="P1037" s="33" t="str">
        <f>HYPERLINK("https://my.zakupivli.pro/remote/dispatcher/state_purchase_view/59713132", "UA-2025-05-27-012930-a")</f>
        <v>UA-2025-05-27-012930-a</v>
      </c>
      <c r="Q1037" s="500">
        <v>90.812740000000005</v>
      </c>
      <c r="R1037" s="500">
        <v>1</v>
      </c>
      <c r="S1037" s="500">
        <v>90.812740000000005</v>
      </c>
      <c r="T1037" s="498">
        <v>45803</v>
      </c>
      <c r="U1037" s="499"/>
      <c r="V1037" s="500" t="s">
        <v>59</v>
      </c>
    </row>
    <row r="1038" spans="1:22" ht="62.4" x14ac:dyDescent="0.3">
      <c r="A1038" s="502">
        <v>1032</v>
      </c>
      <c r="B1038" s="502" t="s">
        <v>40</v>
      </c>
      <c r="C1038" s="522" t="s">
        <v>73</v>
      </c>
      <c r="D1038" s="499"/>
      <c r="E1038" s="502" t="s">
        <v>75</v>
      </c>
      <c r="F1038" s="499" t="s">
        <v>2200</v>
      </c>
      <c r="G1038" s="502" t="s">
        <v>184</v>
      </c>
      <c r="H1038" s="514">
        <v>46.76914</v>
      </c>
      <c r="I1038" s="502">
        <v>1</v>
      </c>
      <c r="J1038" s="514">
        <v>46.76914</v>
      </c>
      <c r="K1038" s="514">
        <v>46.76914</v>
      </c>
      <c r="L1038" s="502">
        <v>1</v>
      </c>
      <c r="M1038" s="514">
        <v>46.76914</v>
      </c>
      <c r="N1038" s="6" t="s">
        <v>2204</v>
      </c>
      <c r="O1038" s="503">
        <v>45807</v>
      </c>
      <c r="P1038" s="508" t="str">
        <f>HYPERLINK("https://my.zakupivli.pro/remote/dispatcher/state_purchase_view/59790031", "UA-2025-05-30-006154-a")</f>
        <v>UA-2025-05-30-006154-a</v>
      </c>
      <c r="Q1038" s="514">
        <v>46.76914</v>
      </c>
      <c r="R1038" s="499">
        <v>1</v>
      </c>
      <c r="S1038" s="514">
        <v>46.76914</v>
      </c>
      <c r="T1038" s="503">
        <v>45807</v>
      </c>
      <c r="U1038" s="499"/>
      <c r="V1038" s="502" t="s">
        <v>59</v>
      </c>
    </row>
    <row r="1039" spans="1:22" ht="93.6" x14ac:dyDescent="0.3">
      <c r="A1039" s="502">
        <v>1033</v>
      </c>
      <c r="B1039" s="502" t="s">
        <v>40</v>
      </c>
      <c r="C1039" s="522" t="s">
        <v>884</v>
      </c>
      <c r="D1039" s="499"/>
      <c r="E1039" s="502" t="s">
        <v>20</v>
      </c>
      <c r="F1039" s="499" t="s">
        <v>2201</v>
      </c>
      <c r="G1039" s="502" t="s">
        <v>184</v>
      </c>
      <c r="H1039" s="514">
        <v>202.13432</v>
      </c>
      <c r="I1039" s="502">
        <v>1</v>
      </c>
      <c r="J1039" s="514">
        <v>202.13432</v>
      </c>
      <c r="K1039" s="514">
        <v>202.13432</v>
      </c>
      <c r="L1039" s="502">
        <v>1</v>
      </c>
      <c r="M1039" s="514">
        <v>202.13432</v>
      </c>
      <c r="N1039" s="6" t="s">
        <v>2205</v>
      </c>
      <c r="O1039" s="503">
        <v>45807</v>
      </c>
      <c r="P1039" s="508" t="str">
        <f>HYPERLINK("https://my.zakupivli.pro/remote/dispatcher/state_purchase_view/59778258", "UA-2025-05-30-000908-a")</f>
        <v>UA-2025-05-30-000908-a</v>
      </c>
      <c r="Q1039" s="514">
        <v>202.13432</v>
      </c>
      <c r="R1039" s="499">
        <v>1</v>
      </c>
      <c r="S1039" s="514">
        <v>202.13432</v>
      </c>
      <c r="T1039" s="503">
        <v>45806</v>
      </c>
      <c r="U1039" s="499"/>
      <c r="V1039" s="502" t="s">
        <v>59</v>
      </c>
    </row>
    <row r="1040" spans="1:22" ht="93.6" x14ac:dyDescent="0.3">
      <c r="A1040" s="502">
        <v>1034</v>
      </c>
      <c r="B1040" s="502" t="s">
        <v>40</v>
      </c>
      <c r="C1040" s="522" t="s">
        <v>884</v>
      </c>
      <c r="D1040" s="499"/>
      <c r="E1040" s="502" t="s">
        <v>20</v>
      </c>
      <c r="F1040" s="499" t="s">
        <v>2202</v>
      </c>
      <c r="G1040" s="502" t="s">
        <v>184</v>
      </c>
      <c r="H1040" s="514">
        <v>163.13272000000001</v>
      </c>
      <c r="I1040" s="502">
        <v>1</v>
      </c>
      <c r="J1040" s="514">
        <v>163.13272000000001</v>
      </c>
      <c r="K1040" s="514">
        <v>163.13272000000001</v>
      </c>
      <c r="L1040" s="502">
        <v>1</v>
      </c>
      <c r="M1040" s="514">
        <v>163.13272000000001</v>
      </c>
      <c r="N1040" s="6" t="s">
        <v>2206</v>
      </c>
      <c r="O1040" s="503">
        <v>45807</v>
      </c>
      <c r="P1040" s="508" t="str">
        <f>HYPERLINK("https://my.zakupivli.pro/remote/dispatcher/state_purchase_view/59778119", "UA-2025-05-30-000828-a")</f>
        <v>UA-2025-05-30-000828-a</v>
      </c>
      <c r="Q1040" s="514">
        <v>163.13272000000001</v>
      </c>
      <c r="R1040" s="499">
        <v>1</v>
      </c>
      <c r="S1040" s="514">
        <v>163.13272000000001</v>
      </c>
      <c r="T1040" s="503">
        <v>45806</v>
      </c>
      <c r="U1040" s="499"/>
      <c r="V1040" s="502" t="s">
        <v>59</v>
      </c>
    </row>
    <row r="1041" spans="1:22" ht="93.6" x14ac:dyDescent="0.3">
      <c r="A1041" s="502">
        <v>1035</v>
      </c>
      <c r="B1041" s="502" t="s">
        <v>40</v>
      </c>
      <c r="C1041" s="522" t="s">
        <v>884</v>
      </c>
      <c r="D1041" s="499"/>
      <c r="E1041" s="502" t="s">
        <v>20</v>
      </c>
      <c r="F1041" s="499" t="s">
        <v>2203</v>
      </c>
      <c r="G1041" s="502" t="s">
        <v>184</v>
      </c>
      <c r="H1041" s="514">
        <v>408.68150000000003</v>
      </c>
      <c r="I1041" s="502">
        <v>1</v>
      </c>
      <c r="J1041" s="514">
        <v>408.68150000000003</v>
      </c>
      <c r="K1041" s="514">
        <v>408.68150000000003</v>
      </c>
      <c r="L1041" s="502">
        <v>1</v>
      </c>
      <c r="M1041" s="514">
        <v>408.68150000000003</v>
      </c>
      <c r="N1041" s="6" t="s">
        <v>2207</v>
      </c>
      <c r="O1041" s="507">
        <v>45807</v>
      </c>
      <c r="P1041" s="508" t="str">
        <f>HYPERLINK("https://my.zakupivli.pro/remote/dispatcher/state_purchase_view/59777997", "UA-2025-05-30-000803-a")</f>
        <v>UA-2025-05-30-000803-a</v>
      </c>
      <c r="Q1041" s="514">
        <v>408.68150000000003</v>
      </c>
      <c r="R1041" s="499">
        <v>1</v>
      </c>
      <c r="S1041" s="514">
        <v>408.68150000000003</v>
      </c>
      <c r="T1041" s="503">
        <v>45806</v>
      </c>
      <c r="U1041" s="499"/>
      <c r="V1041" s="502" t="s">
        <v>59</v>
      </c>
    </row>
    <row r="1042" spans="1:22" ht="62.4" x14ac:dyDescent="0.3">
      <c r="A1042" s="506">
        <v>1036</v>
      </c>
      <c r="B1042" s="506" t="s">
        <v>40</v>
      </c>
      <c r="C1042" s="522" t="s">
        <v>73</v>
      </c>
      <c r="D1042" s="499"/>
      <c r="E1042" s="506" t="s">
        <v>75</v>
      </c>
      <c r="F1042" s="499" t="s">
        <v>2208</v>
      </c>
      <c r="G1042" s="506" t="s">
        <v>184</v>
      </c>
      <c r="H1042" s="514">
        <v>205.67577</v>
      </c>
      <c r="I1042" s="499">
        <v>1</v>
      </c>
      <c r="J1042" s="514">
        <v>205.67577</v>
      </c>
      <c r="K1042" s="514">
        <v>205.67577</v>
      </c>
      <c r="L1042" s="499">
        <v>1</v>
      </c>
      <c r="M1042" s="514">
        <v>205.67577</v>
      </c>
      <c r="N1042" s="6" t="s">
        <v>2210</v>
      </c>
      <c r="O1042" s="507">
        <v>45811</v>
      </c>
      <c r="P1042" s="508" t="str">
        <f>HYPERLINK("https://my.zakupivli.pro/remote/dispatcher/state_purchase_view/59851810", "UA-2025-06-03-009863-a")</f>
        <v>UA-2025-06-03-009863-a</v>
      </c>
      <c r="Q1042" s="514">
        <v>205.67577</v>
      </c>
      <c r="R1042" s="499">
        <v>1</v>
      </c>
      <c r="S1042" s="514">
        <v>205.67577</v>
      </c>
      <c r="T1042" s="507">
        <v>45811</v>
      </c>
      <c r="U1042" s="499"/>
      <c r="V1042" s="506" t="s">
        <v>59</v>
      </c>
    </row>
    <row r="1043" spans="1:22" ht="78" x14ac:dyDescent="0.3">
      <c r="A1043" s="506">
        <v>1037</v>
      </c>
      <c r="B1043" s="506" t="s">
        <v>40</v>
      </c>
      <c r="C1043" s="522" t="s">
        <v>73</v>
      </c>
      <c r="D1043" s="506"/>
      <c r="E1043" s="506" t="s">
        <v>75</v>
      </c>
      <c r="F1043" s="506" t="s">
        <v>2209</v>
      </c>
      <c r="G1043" s="506" t="s">
        <v>184</v>
      </c>
      <c r="H1043" s="514">
        <v>308.75711000000001</v>
      </c>
      <c r="I1043" s="506">
        <v>1</v>
      </c>
      <c r="J1043" s="514">
        <v>308.75711000000001</v>
      </c>
      <c r="K1043" s="514">
        <v>308.75711000000001</v>
      </c>
      <c r="L1043" s="506">
        <v>1</v>
      </c>
      <c r="M1043" s="514">
        <v>308.75711000000001</v>
      </c>
      <c r="N1043" s="6" t="s">
        <v>2211</v>
      </c>
      <c r="O1043" s="507">
        <v>45811</v>
      </c>
      <c r="P1043" s="508" t="str">
        <f>HYPERLINK("https://my.zakupivli.pro/remote/dispatcher/state_purchase_view/59851081", "UA-2025-06-03-009568-a")</f>
        <v>UA-2025-06-03-009568-a</v>
      </c>
      <c r="Q1043" s="514">
        <v>308.75711000000001</v>
      </c>
      <c r="R1043" s="506">
        <v>1</v>
      </c>
      <c r="S1043" s="514">
        <v>308.75711000000001</v>
      </c>
      <c r="T1043" s="507">
        <v>45811</v>
      </c>
      <c r="U1043" s="506"/>
      <c r="V1043" s="506" t="s">
        <v>59</v>
      </c>
    </row>
    <row r="1044" spans="1:22" ht="62.4" x14ac:dyDescent="0.3">
      <c r="A1044" s="510">
        <v>1038</v>
      </c>
      <c r="B1044" s="510" t="s">
        <v>21</v>
      </c>
      <c r="C1044" s="522" t="s">
        <v>760</v>
      </c>
      <c r="D1044" s="506"/>
      <c r="E1044" s="510" t="s">
        <v>20</v>
      </c>
      <c r="F1044" s="506" t="s">
        <v>2212</v>
      </c>
      <c r="G1044" s="506" t="s">
        <v>186</v>
      </c>
      <c r="H1044" s="514"/>
      <c r="I1044" s="506">
        <v>9</v>
      </c>
      <c r="J1044" s="514">
        <v>83.123999999999995</v>
      </c>
      <c r="K1044" s="514"/>
      <c r="L1044" s="506">
        <v>9</v>
      </c>
      <c r="M1044" s="514">
        <v>83.123999999999995</v>
      </c>
      <c r="N1044" s="6" t="s">
        <v>2213</v>
      </c>
      <c r="O1044" s="509">
        <v>45812</v>
      </c>
      <c r="P1044" s="513" t="str">
        <f>HYPERLINK("https://my.zakupivli.pro/remote/dispatcher/state_purchase_view/59869236", "UA-2025-06-04-003192-a")</f>
        <v>UA-2025-06-04-003192-a</v>
      </c>
      <c r="Q1044" s="514"/>
      <c r="R1044" s="506">
        <v>9</v>
      </c>
      <c r="S1044" s="514">
        <v>83.123999999999995</v>
      </c>
      <c r="T1044" s="509">
        <v>45812</v>
      </c>
      <c r="U1044" s="506"/>
      <c r="V1044" s="510" t="s">
        <v>59</v>
      </c>
    </row>
    <row r="1045" spans="1:22" ht="62.4" x14ac:dyDescent="0.3">
      <c r="A1045" s="510">
        <v>1039</v>
      </c>
      <c r="B1045" s="510" t="s">
        <v>40</v>
      </c>
      <c r="C1045" s="522" t="s">
        <v>73</v>
      </c>
      <c r="D1045" s="506"/>
      <c r="E1045" s="510" t="s">
        <v>75</v>
      </c>
      <c r="F1045" s="506" t="s">
        <v>2214</v>
      </c>
      <c r="G1045" s="510" t="s">
        <v>184</v>
      </c>
      <c r="H1045" s="514">
        <v>166.80641</v>
      </c>
      <c r="I1045" s="506">
        <v>1</v>
      </c>
      <c r="J1045" s="514">
        <v>166.80641</v>
      </c>
      <c r="K1045" s="514">
        <v>166.80641</v>
      </c>
      <c r="L1045" s="506">
        <v>1</v>
      </c>
      <c r="M1045" s="514">
        <v>166.80641</v>
      </c>
      <c r="N1045" s="6" t="s">
        <v>2215</v>
      </c>
      <c r="O1045" s="512">
        <v>45812</v>
      </c>
      <c r="P1045" s="508" t="str">
        <f>HYPERLINK("https://my.zakupivli.pro/remote/dispatcher/state_purchase_view/59864438", "UA-2025-06-04-001086-a")</f>
        <v>UA-2025-06-04-001086-a</v>
      </c>
      <c r="Q1045" s="514">
        <v>166.80641</v>
      </c>
      <c r="R1045" s="506">
        <v>1</v>
      </c>
      <c r="S1045" s="514">
        <v>166.80641</v>
      </c>
      <c r="T1045" s="509">
        <v>45811</v>
      </c>
      <c r="U1045" s="506"/>
      <c r="V1045" s="510" t="s">
        <v>59</v>
      </c>
    </row>
    <row r="1046" spans="1:22" ht="93.6" x14ac:dyDescent="0.3">
      <c r="A1046" s="511">
        <v>1040</v>
      </c>
      <c r="B1046" s="511" t="s">
        <v>40</v>
      </c>
      <c r="C1046" s="522" t="s">
        <v>41</v>
      </c>
      <c r="D1046" s="506"/>
      <c r="E1046" s="511" t="s">
        <v>20</v>
      </c>
      <c r="F1046" s="506" t="s">
        <v>2216</v>
      </c>
      <c r="G1046" s="511" t="s">
        <v>184</v>
      </c>
      <c r="H1046" s="514">
        <v>746.45659999999998</v>
      </c>
      <c r="I1046" s="511">
        <v>1</v>
      </c>
      <c r="J1046" s="514">
        <v>746.45659999999998</v>
      </c>
      <c r="K1046" s="514">
        <v>746.45659999999998</v>
      </c>
      <c r="L1046" s="511">
        <v>1</v>
      </c>
      <c r="M1046" s="514">
        <v>746.45659999999998</v>
      </c>
      <c r="N1046" s="6" t="s">
        <v>2220</v>
      </c>
      <c r="O1046" s="512">
        <v>45813</v>
      </c>
      <c r="P1046" s="508" t="str">
        <f>HYPERLINK("https://my.zakupivli.pro/remote/dispatcher/state_purchase_view/59904811", "UA-2025-06-05-004619-a")</f>
        <v>UA-2025-06-05-004619-a</v>
      </c>
      <c r="Q1046" s="514">
        <v>746.45659999999998</v>
      </c>
      <c r="R1046" s="511">
        <v>1</v>
      </c>
      <c r="S1046" s="514">
        <v>746.45659999999998</v>
      </c>
      <c r="T1046" s="512">
        <v>45813</v>
      </c>
      <c r="U1046" s="506"/>
      <c r="V1046" s="511" t="s">
        <v>59</v>
      </c>
    </row>
    <row r="1047" spans="1:22" ht="62.4" x14ac:dyDescent="0.3">
      <c r="A1047" s="511">
        <v>1041</v>
      </c>
      <c r="B1047" s="511" t="s">
        <v>40</v>
      </c>
      <c r="C1047" s="522" t="s">
        <v>884</v>
      </c>
      <c r="D1047" s="506"/>
      <c r="E1047" s="511" t="s">
        <v>20</v>
      </c>
      <c r="F1047" s="506" t="s">
        <v>2217</v>
      </c>
      <c r="G1047" s="511" t="s">
        <v>184</v>
      </c>
      <c r="H1047" s="514">
        <v>97.23442</v>
      </c>
      <c r="I1047" s="511">
        <v>1</v>
      </c>
      <c r="J1047" s="514">
        <v>97.23442</v>
      </c>
      <c r="K1047" s="514">
        <v>97.23442</v>
      </c>
      <c r="L1047" s="511">
        <v>1</v>
      </c>
      <c r="M1047" s="514">
        <v>97.23442</v>
      </c>
      <c r="N1047" s="6" t="s">
        <v>2221</v>
      </c>
      <c r="O1047" s="512">
        <v>45813</v>
      </c>
      <c r="P1047" s="508" t="str">
        <f>HYPERLINK("https://my.zakupivli.pro/remote/dispatcher/state_purchase_view/59900219", "UA-2025-06-05-002438-a")</f>
        <v>UA-2025-06-05-002438-a</v>
      </c>
      <c r="Q1047" s="514">
        <v>97.23442</v>
      </c>
      <c r="R1047" s="511">
        <v>1</v>
      </c>
      <c r="S1047" s="514">
        <v>97.23442</v>
      </c>
      <c r="T1047" s="507">
        <v>45812</v>
      </c>
      <c r="U1047" s="506"/>
      <c r="V1047" s="511" t="s">
        <v>59</v>
      </c>
    </row>
    <row r="1048" spans="1:22" ht="78" x14ac:dyDescent="0.3">
      <c r="A1048" s="511">
        <v>1042</v>
      </c>
      <c r="B1048" s="511" t="s">
        <v>40</v>
      </c>
      <c r="C1048" s="522" t="s">
        <v>884</v>
      </c>
      <c r="D1048" s="506"/>
      <c r="E1048" s="511" t="s">
        <v>20</v>
      </c>
      <c r="F1048" s="506" t="s">
        <v>2218</v>
      </c>
      <c r="G1048" s="511" t="s">
        <v>184</v>
      </c>
      <c r="H1048" s="514">
        <v>141.28307000000001</v>
      </c>
      <c r="I1048" s="511">
        <v>1</v>
      </c>
      <c r="J1048" s="514">
        <v>141.28307000000001</v>
      </c>
      <c r="K1048" s="514">
        <v>141.28307000000001</v>
      </c>
      <c r="L1048" s="511">
        <v>1</v>
      </c>
      <c r="M1048" s="514">
        <v>141.28307000000001</v>
      </c>
      <c r="N1048" s="6" t="s">
        <v>2222</v>
      </c>
      <c r="O1048" s="512">
        <v>45813</v>
      </c>
      <c r="P1048" s="508" t="str">
        <f>HYPERLINK("https://my.zakupivli.pro/remote/dispatcher/state_purchase_view/59899840", "UA-2025-06-05-002216-a")</f>
        <v>UA-2025-06-05-002216-a</v>
      </c>
      <c r="Q1048" s="514">
        <v>141.28307000000001</v>
      </c>
      <c r="R1048" s="511">
        <v>1</v>
      </c>
      <c r="S1048" s="514">
        <v>141.28307000000001</v>
      </c>
      <c r="T1048" s="512">
        <v>45812</v>
      </c>
      <c r="U1048" s="506"/>
      <c r="V1048" s="511" t="s">
        <v>59</v>
      </c>
    </row>
    <row r="1049" spans="1:22" ht="62.4" x14ac:dyDescent="0.3">
      <c r="A1049" s="511">
        <v>1043</v>
      </c>
      <c r="B1049" s="511" t="s">
        <v>40</v>
      </c>
      <c r="C1049" s="522" t="s">
        <v>41</v>
      </c>
      <c r="D1049" s="506"/>
      <c r="E1049" s="511" t="s">
        <v>20</v>
      </c>
      <c r="F1049" s="506" t="s">
        <v>2219</v>
      </c>
      <c r="G1049" s="511" t="s">
        <v>184</v>
      </c>
      <c r="H1049" s="514">
        <v>85.734560000000002</v>
      </c>
      <c r="I1049" s="511">
        <v>1</v>
      </c>
      <c r="J1049" s="514">
        <v>85.734560000000002</v>
      </c>
      <c r="K1049" s="514">
        <v>85.734560000000002</v>
      </c>
      <c r="L1049" s="511">
        <v>1</v>
      </c>
      <c r="M1049" s="514">
        <v>85.734560000000002</v>
      </c>
      <c r="N1049" s="6" t="s">
        <v>2223</v>
      </c>
      <c r="O1049" s="516">
        <v>45813</v>
      </c>
      <c r="P1049" s="508" t="str">
        <f>HYPERLINK("https://my.zakupivli.pro/remote/dispatcher/state_purchase_view/59899535", "UA-2025-06-05-002120-a")</f>
        <v>UA-2025-06-05-002120-a</v>
      </c>
      <c r="Q1049" s="514">
        <v>85.734560000000002</v>
      </c>
      <c r="R1049" s="511">
        <v>1</v>
      </c>
      <c r="S1049" s="514">
        <v>85.734560000000002</v>
      </c>
      <c r="T1049" s="512">
        <v>45812</v>
      </c>
      <c r="U1049" s="506"/>
      <c r="V1049" s="511" t="s">
        <v>59</v>
      </c>
    </row>
    <row r="1050" spans="1:22" ht="78" x14ac:dyDescent="0.3">
      <c r="A1050" s="519">
        <v>1044</v>
      </c>
      <c r="B1050" s="519" t="s">
        <v>40</v>
      </c>
      <c r="C1050" s="522" t="s">
        <v>884</v>
      </c>
      <c r="D1050" s="519"/>
      <c r="E1050" s="519" t="s">
        <v>20</v>
      </c>
      <c r="F1050" s="519" t="s">
        <v>2224</v>
      </c>
      <c r="G1050" s="519" t="s">
        <v>184</v>
      </c>
      <c r="H1050" s="519">
        <v>107.1581</v>
      </c>
      <c r="I1050" s="506">
        <v>1</v>
      </c>
      <c r="J1050" s="515">
        <v>107.1581</v>
      </c>
      <c r="K1050" s="515">
        <v>107.1581</v>
      </c>
      <c r="L1050" s="506">
        <v>1</v>
      </c>
      <c r="M1050" s="515">
        <v>107.1581</v>
      </c>
      <c r="N1050" s="6" t="s">
        <v>2226</v>
      </c>
      <c r="O1050" s="516">
        <v>45814</v>
      </c>
      <c r="P1050" s="508" t="str">
        <f>HYPERLINK("https://my.zakupivli.pro/remote/dispatcher/state_purchase_view/59941982", "UA-2025-06-06-006809-a")</f>
        <v>UA-2025-06-06-006809-a</v>
      </c>
      <c r="Q1050" s="515">
        <v>107.1581</v>
      </c>
      <c r="R1050" s="506">
        <v>1</v>
      </c>
      <c r="S1050" s="515">
        <v>107.1581</v>
      </c>
      <c r="T1050" s="507">
        <v>45813</v>
      </c>
      <c r="U1050" s="506"/>
      <c r="V1050" s="515" t="s">
        <v>59</v>
      </c>
    </row>
    <row r="1051" spans="1:22" ht="62.4" x14ac:dyDescent="0.3">
      <c r="A1051" s="519">
        <v>1045</v>
      </c>
      <c r="B1051" s="519" t="s">
        <v>40</v>
      </c>
      <c r="C1051" s="522" t="s">
        <v>884</v>
      </c>
      <c r="D1051" s="519"/>
      <c r="E1051" s="519" t="s">
        <v>20</v>
      </c>
      <c r="F1051" s="519" t="s">
        <v>2225</v>
      </c>
      <c r="G1051" s="519" t="s">
        <v>184</v>
      </c>
      <c r="H1051" s="519">
        <v>274.34199999999998</v>
      </c>
      <c r="I1051" s="506">
        <v>1</v>
      </c>
      <c r="J1051" s="515">
        <v>274.34199999999998</v>
      </c>
      <c r="K1051" s="515">
        <v>274.34199999999998</v>
      </c>
      <c r="L1051" s="506">
        <v>1</v>
      </c>
      <c r="M1051" s="515">
        <v>274.34199999999998</v>
      </c>
      <c r="N1051" s="6" t="s">
        <v>2227</v>
      </c>
      <c r="O1051" s="520">
        <v>45814</v>
      </c>
      <c r="P1051" s="524" t="str">
        <f>HYPERLINK("https://my.zakupivli.pro/remote/dispatcher/state_purchase_view/59941599", "UA-2025-06-06-006663-a")</f>
        <v>UA-2025-06-06-006663-a</v>
      </c>
      <c r="Q1051" s="519">
        <v>274.34199999999998</v>
      </c>
      <c r="R1051" s="506">
        <v>1</v>
      </c>
      <c r="S1051" s="515">
        <v>274.34199999999998</v>
      </c>
      <c r="T1051" s="516">
        <v>45813</v>
      </c>
      <c r="U1051" s="506"/>
      <c r="V1051" s="515" t="s">
        <v>59</v>
      </c>
    </row>
    <row r="1052" spans="1:22" ht="90" x14ac:dyDescent="0.3">
      <c r="A1052" s="519">
        <v>1046</v>
      </c>
      <c r="B1052" s="519" t="s">
        <v>40</v>
      </c>
      <c r="C1052" s="44" t="s">
        <v>884</v>
      </c>
      <c r="D1052" s="519"/>
      <c r="E1052" s="519" t="s">
        <v>20</v>
      </c>
      <c r="F1052" s="523" t="s">
        <v>2233</v>
      </c>
      <c r="G1052" s="519" t="s">
        <v>184</v>
      </c>
      <c r="H1052" s="519">
        <v>5483.4449999999997</v>
      </c>
      <c r="I1052" s="519">
        <v>1</v>
      </c>
      <c r="J1052" s="519">
        <v>5483.4449999999997</v>
      </c>
      <c r="K1052" s="519">
        <v>5483.4449999999997</v>
      </c>
      <c r="L1052" s="519">
        <v>1</v>
      </c>
      <c r="M1052" s="519">
        <v>5483.4449999999997</v>
      </c>
      <c r="N1052" s="6" t="s">
        <v>2241</v>
      </c>
      <c r="O1052" s="520">
        <v>45820</v>
      </c>
      <c r="P1052" s="524" t="str">
        <f>HYPERLINK("https://my.zakupivli.pro/remote/dispatcher/state_purchase_view/60071327", "UA-2025-06-12-012234-a")</f>
        <v>UA-2025-06-12-012234-a</v>
      </c>
      <c r="Q1052" s="525"/>
      <c r="R1052" s="525"/>
      <c r="S1052" s="525"/>
      <c r="T1052" s="526"/>
      <c r="U1052" s="525"/>
      <c r="V1052" s="525"/>
    </row>
    <row r="1053" spans="1:22" ht="120" x14ac:dyDescent="0.3">
      <c r="A1053" s="519">
        <v>1047</v>
      </c>
      <c r="B1053" s="519" t="s">
        <v>40</v>
      </c>
      <c r="C1053" s="44" t="s">
        <v>41</v>
      </c>
      <c r="D1053" s="519"/>
      <c r="E1053" s="519" t="s">
        <v>20</v>
      </c>
      <c r="F1053" s="523" t="s">
        <v>2234</v>
      </c>
      <c r="G1053" s="519" t="s">
        <v>184</v>
      </c>
      <c r="H1053" s="519">
        <v>10657.272499999999</v>
      </c>
      <c r="I1053" s="519">
        <v>1</v>
      </c>
      <c r="J1053" s="519">
        <v>10657.272499999999</v>
      </c>
      <c r="K1053" s="519">
        <v>10657.272499999999</v>
      </c>
      <c r="L1053" s="519">
        <v>1</v>
      </c>
      <c r="M1053" s="519">
        <v>10657.272499999999</v>
      </c>
      <c r="N1053" s="6" t="s">
        <v>2242</v>
      </c>
      <c r="O1053" s="520">
        <v>45820</v>
      </c>
      <c r="P1053" s="524" t="str">
        <f>HYPERLINK("https://my.zakupivli.pro/remote/dispatcher/state_purchase_view/60070202", "UA-2025-06-12-011681-a")</f>
        <v>UA-2025-06-12-011681-a</v>
      </c>
      <c r="Q1053" s="525"/>
      <c r="R1053" s="525"/>
      <c r="S1053" s="525"/>
      <c r="T1053" s="526"/>
      <c r="U1053" s="525"/>
      <c r="V1053" s="525"/>
    </row>
    <row r="1054" spans="1:22" ht="105" x14ac:dyDescent="0.3">
      <c r="A1054" s="519">
        <v>1048</v>
      </c>
      <c r="B1054" s="519" t="s">
        <v>40</v>
      </c>
      <c r="C1054" s="44" t="s">
        <v>41</v>
      </c>
      <c r="D1054" s="519"/>
      <c r="E1054" s="519" t="s">
        <v>20</v>
      </c>
      <c r="F1054" s="523" t="s">
        <v>2235</v>
      </c>
      <c r="G1054" s="519" t="s">
        <v>184</v>
      </c>
      <c r="H1054" s="519">
        <v>6530.3549999999996</v>
      </c>
      <c r="I1054" s="519">
        <v>1</v>
      </c>
      <c r="J1054" s="519">
        <v>6530.3549999999996</v>
      </c>
      <c r="K1054" s="519">
        <v>6530.3549999999996</v>
      </c>
      <c r="L1054" s="519">
        <v>1</v>
      </c>
      <c r="M1054" s="519">
        <v>6530.3549999999996</v>
      </c>
      <c r="N1054" s="6" t="s">
        <v>2243</v>
      </c>
      <c r="O1054" s="520">
        <v>45820</v>
      </c>
      <c r="P1054" s="524" t="str">
        <f>HYPERLINK("https://my.zakupivli.pro/remote/dispatcher/state_purchase_view/60068731", "UA-2025-06-12-011075-a")</f>
        <v>UA-2025-06-12-011075-a</v>
      </c>
      <c r="Q1054" s="525"/>
      <c r="R1054" s="525"/>
      <c r="S1054" s="525"/>
      <c r="T1054" s="526"/>
      <c r="U1054" s="525"/>
      <c r="V1054" s="525"/>
    </row>
    <row r="1055" spans="1:22" ht="120" x14ac:dyDescent="0.3">
      <c r="A1055" s="519">
        <v>1049</v>
      </c>
      <c r="B1055" s="519" t="s">
        <v>40</v>
      </c>
      <c r="C1055" s="44" t="s">
        <v>884</v>
      </c>
      <c r="D1055" s="519"/>
      <c r="E1055" s="519" t="s">
        <v>20</v>
      </c>
      <c r="F1055" s="523" t="s">
        <v>2236</v>
      </c>
      <c r="G1055" s="519" t="s">
        <v>184</v>
      </c>
      <c r="H1055" s="519">
        <v>4455.6668330000002</v>
      </c>
      <c r="I1055" s="519">
        <v>1</v>
      </c>
      <c r="J1055" s="519">
        <v>4455.6668330000002</v>
      </c>
      <c r="K1055" s="519">
        <v>4455.6668330000002</v>
      </c>
      <c r="L1055" s="519">
        <v>1</v>
      </c>
      <c r="M1055" s="519">
        <v>4455.6668330000002</v>
      </c>
      <c r="N1055" s="6" t="s">
        <v>2244</v>
      </c>
      <c r="O1055" s="520">
        <v>45820</v>
      </c>
      <c r="P1055" s="524" t="str">
        <f>HYPERLINK("https://my.zakupivli.pro/remote/dispatcher/state_purchase_view/60068496", "UA-2025-06-12-010920-a")</f>
        <v>UA-2025-06-12-010920-a</v>
      </c>
      <c r="Q1055" s="525"/>
      <c r="R1055" s="525"/>
      <c r="S1055" s="525"/>
      <c r="T1055" s="526"/>
      <c r="U1055" s="525"/>
      <c r="V1055" s="525"/>
    </row>
    <row r="1056" spans="1:22" ht="90" x14ac:dyDescent="0.3">
      <c r="A1056" s="519">
        <v>1050</v>
      </c>
      <c r="B1056" s="519" t="s">
        <v>40</v>
      </c>
      <c r="C1056" s="44" t="s">
        <v>884</v>
      </c>
      <c r="D1056" s="519"/>
      <c r="E1056" s="519" t="s">
        <v>20</v>
      </c>
      <c r="F1056" s="523" t="s">
        <v>2228</v>
      </c>
      <c r="G1056" s="519" t="s">
        <v>184</v>
      </c>
      <c r="H1056" s="519">
        <v>827.37414200000001</v>
      </c>
      <c r="I1056" s="519">
        <v>1</v>
      </c>
      <c r="J1056" s="519">
        <v>827.37414200000001</v>
      </c>
      <c r="K1056" s="519">
        <v>827.37414200000001</v>
      </c>
      <c r="L1056" s="519">
        <v>1</v>
      </c>
      <c r="M1056" s="519">
        <v>827.37414200000001</v>
      </c>
      <c r="N1056" s="6" t="s">
        <v>2245</v>
      </c>
      <c r="O1056" s="520">
        <v>45820</v>
      </c>
      <c r="P1056" s="524" t="str">
        <f>HYPERLINK("https://my.zakupivli.pro/remote/dispatcher/state_purchase_view/60064231", "UA-2025-06-12-008984-a")</f>
        <v>UA-2025-06-12-008984-a</v>
      </c>
      <c r="Q1056" s="519">
        <v>827.37414200000001</v>
      </c>
      <c r="R1056" s="519">
        <v>1</v>
      </c>
      <c r="S1056" s="519">
        <v>827.37414200000001</v>
      </c>
      <c r="T1056" s="507">
        <v>45820</v>
      </c>
      <c r="U1056" s="506"/>
      <c r="V1056" s="519" t="s">
        <v>59</v>
      </c>
    </row>
    <row r="1057" spans="1:22" ht="90" x14ac:dyDescent="0.3">
      <c r="A1057" s="519">
        <v>1051</v>
      </c>
      <c r="B1057" s="519" t="s">
        <v>40</v>
      </c>
      <c r="C1057" s="44" t="s">
        <v>884</v>
      </c>
      <c r="D1057" s="519"/>
      <c r="E1057" s="519" t="s">
        <v>20</v>
      </c>
      <c r="F1057" s="523" t="s">
        <v>2229</v>
      </c>
      <c r="G1057" s="519" t="s">
        <v>184</v>
      </c>
      <c r="H1057" s="519">
        <v>78.694450000000003</v>
      </c>
      <c r="I1057" s="519">
        <v>1</v>
      </c>
      <c r="J1057" s="519">
        <v>78.694450000000003</v>
      </c>
      <c r="K1057" s="519">
        <v>78.694450000000003</v>
      </c>
      <c r="L1057" s="519">
        <v>1</v>
      </c>
      <c r="M1057" s="519">
        <v>78.694450000000003</v>
      </c>
      <c r="N1057" s="6" t="s">
        <v>2246</v>
      </c>
      <c r="O1057" s="520">
        <v>45820</v>
      </c>
      <c r="P1057" s="524" t="str">
        <f>HYPERLINK("https://my.zakupivli.pro/remote/dispatcher/state_purchase_view/60063461", "UA-2025-06-12-008628-a")</f>
        <v>UA-2025-06-12-008628-a</v>
      </c>
      <c r="Q1057" s="519">
        <v>78.694450000000003</v>
      </c>
      <c r="R1057" s="519">
        <v>1</v>
      </c>
      <c r="S1057" s="519">
        <v>78.694450000000003</v>
      </c>
      <c r="T1057" s="520">
        <v>45820</v>
      </c>
      <c r="U1057" s="506"/>
      <c r="V1057" s="519" t="s">
        <v>59</v>
      </c>
    </row>
    <row r="1058" spans="1:22" ht="75" x14ac:dyDescent="0.3">
      <c r="A1058" s="519">
        <v>1052</v>
      </c>
      <c r="B1058" s="519" t="s">
        <v>40</v>
      </c>
      <c r="C1058" s="44" t="s">
        <v>884</v>
      </c>
      <c r="D1058" s="519"/>
      <c r="E1058" s="519" t="s">
        <v>20</v>
      </c>
      <c r="F1058" s="523" t="s">
        <v>2230</v>
      </c>
      <c r="G1058" s="519" t="s">
        <v>184</v>
      </c>
      <c r="H1058" s="519">
        <v>290.64371699999998</v>
      </c>
      <c r="I1058" s="519">
        <v>1</v>
      </c>
      <c r="J1058" s="519">
        <v>290.64371699999998</v>
      </c>
      <c r="K1058" s="519">
        <v>290.64371699999998</v>
      </c>
      <c r="L1058" s="519">
        <v>1</v>
      </c>
      <c r="M1058" s="519">
        <v>290.64371699999998</v>
      </c>
      <c r="N1058" s="6" t="s">
        <v>2247</v>
      </c>
      <c r="O1058" s="520">
        <v>45820</v>
      </c>
      <c r="P1058" s="524" t="str">
        <f>HYPERLINK("https://my.zakupivli.pro/remote/dispatcher/state_purchase_view/60062964", "UA-2025-06-12-008425-a")</f>
        <v>UA-2025-06-12-008425-a</v>
      </c>
      <c r="Q1058" s="519">
        <v>290.64371699999998</v>
      </c>
      <c r="R1058" s="519">
        <v>1</v>
      </c>
      <c r="S1058" s="519">
        <v>290.64371699999998</v>
      </c>
      <c r="T1058" s="520">
        <v>45820</v>
      </c>
      <c r="U1058" s="506"/>
      <c r="V1058" s="519" t="s">
        <v>59</v>
      </c>
    </row>
    <row r="1059" spans="1:22" ht="62.4" x14ac:dyDescent="0.3">
      <c r="A1059" s="519">
        <v>1053</v>
      </c>
      <c r="B1059" s="519" t="s">
        <v>40</v>
      </c>
      <c r="C1059" s="44" t="s">
        <v>73</v>
      </c>
      <c r="D1059" s="519"/>
      <c r="E1059" s="519" t="s">
        <v>75</v>
      </c>
      <c r="F1059" s="523" t="s">
        <v>2231</v>
      </c>
      <c r="G1059" s="519" t="s">
        <v>184</v>
      </c>
      <c r="H1059" s="519">
        <v>132.6986</v>
      </c>
      <c r="I1059" s="519">
        <v>1</v>
      </c>
      <c r="J1059" s="519">
        <v>132.6986</v>
      </c>
      <c r="K1059" s="519">
        <v>132.6986</v>
      </c>
      <c r="L1059" s="519">
        <v>1</v>
      </c>
      <c r="M1059" s="519">
        <v>132.6986</v>
      </c>
      <c r="N1059" s="6" t="s">
        <v>2248</v>
      </c>
      <c r="O1059" s="520">
        <v>45820</v>
      </c>
      <c r="P1059" s="524" t="str">
        <f>HYPERLINK("https://my.zakupivli.pro/remote/dispatcher/state_purchase_view/60047891", "UA-2025-06-12-001850-a")</f>
        <v>UA-2025-06-12-001850-a</v>
      </c>
      <c r="Q1059" s="519">
        <v>132.6986</v>
      </c>
      <c r="R1059" s="519">
        <v>1</v>
      </c>
      <c r="S1059" s="519">
        <v>132.6986</v>
      </c>
      <c r="T1059" s="507">
        <v>45819</v>
      </c>
      <c r="U1059" s="506"/>
      <c r="V1059" s="519" t="s">
        <v>59</v>
      </c>
    </row>
    <row r="1060" spans="1:22" ht="62.4" x14ac:dyDescent="0.3">
      <c r="A1060" s="519">
        <v>1054</v>
      </c>
      <c r="B1060" s="519" t="s">
        <v>40</v>
      </c>
      <c r="C1060" s="44" t="s">
        <v>73</v>
      </c>
      <c r="D1060" s="519"/>
      <c r="E1060" s="519" t="s">
        <v>75</v>
      </c>
      <c r="F1060" s="523" t="s">
        <v>2232</v>
      </c>
      <c r="G1060" s="519" t="s">
        <v>184</v>
      </c>
      <c r="H1060" s="519">
        <v>225.87713299999999</v>
      </c>
      <c r="I1060" s="519">
        <v>1</v>
      </c>
      <c r="J1060" s="519">
        <v>225.87713299999999</v>
      </c>
      <c r="K1060" s="519">
        <v>225.87713299999999</v>
      </c>
      <c r="L1060" s="519">
        <v>1</v>
      </c>
      <c r="M1060" s="519">
        <v>225.87713299999999</v>
      </c>
      <c r="N1060" s="6" t="s">
        <v>2249</v>
      </c>
      <c r="O1060" s="520">
        <v>45820</v>
      </c>
      <c r="P1060" s="524" t="str">
        <f>HYPERLINK("https://my.zakupivli.pro/remote/dispatcher/state_purchase_view/60047433", "UA-2025-06-12-001669-a")</f>
        <v>UA-2025-06-12-001669-a</v>
      </c>
      <c r="Q1060" s="519">
        <v>225.87713299999999</v>
      </c>
      <c r="R1060" s="519">
        <v>1</v>
      </c>
      <c r="S1060" s="519">
        <v>225.87713299999999</v>
      </c>
      <c r="T1060" s="520">
        <v>45819</v>
      </c>
      <c r="U1060" s="506"/>
      <c r="V1060" s="519" t="s">
        <v>59</v>
      </c>
    </row>
    <row r="1061" spans="1:22" ht="105" x14ac:dyDescent="0.3">
      <c r="A1061" s="519">
        <v>1055</v>
      </c>
      <c r="B1061" s="519" t="s">
        <v>40</v>
      </c>
      <c r="C1061" s="44" t="s">
        <v>41</v>
      </c>
      <c r="D1061" s="519"/>
      <c r="E1061" s="519" t="s">
        <v>20</v>
      </c>
      <c r="F1061" s="523" t="s">
        <v>2237</v>
      </c>
      <c r="G1061" s="519" t="s">
        <v>184</v>
      </c>
      <c r="H1061" s="519">
        <v>3017.02</v>
      </c>
      <c r="I1061" s="519">
        <v>1</v>
      </c>
      <c r="J1061" s="519">
        <v>3017.02</v>
      </c>
      <c r="K1061" s="519">
        <v>3017.02</v>
      </c>
      <c r="L1061" s="519">
        <v>1</v>
      </c>
      <c r="M1061" s="519">
        <v>3017.02</v>
      </c>
      <c r="N1061" s="6" t="s">
        <v>2250</v>
      </c>
      <c r="O1061" s="520">
        <v>45820</v>
      </c>
      <c r="P1061" s="524" t="str">
        <f>HYPERLINK("https://my.zakupivli.pro/remote/dispatcher/state_purchase_view/60044483", "UA-2025-06-12-000344-a")</f>
        <v>UA-2025-06-12-000344-a</v>
      </c>
      <c r="Q1061" s="525"/>
      <c r="R1061" s="525"/>
      <c r="S1061" s="525"/>
      <c r="T1061" s="526"/>
      <c r="U1061" s="525"/>
      <c r="V1061" s="525"/>
    </row>
    <row r="1062" spans="1:22" ht="90" x14ac:dyDescent="0.3">
      <c r="A1062" s="519">
        <v>1056</v>
      </c>
      <c r="B1062" s="519" t="s">
        <v>40</v>
      </c>
      <c r="C1062" s="44" t="s">
        <v>884</v>
      </c>
      <c r="D1062" s="519"/>
      <c r="E1062" s="519" t="s">
        <v>20</v>
      </c>
      <c r="F1062" s="523" t="s">
        <v>2238</v>
      </c>
      <c r="G1062" s="519" t="s">
        <v>184</v>
      </c>
      <c r="H1062" s="519">
        <v>2438.3141700000001</v>
      </c>
      <c r="I1062" s="519">
        <v>1</v>
      </c>
      <c r="J1062" s="519">
        <v>2438.3141700000001</v>
      </c>
      <c r="K1062" s="519">
        <v>2438.3141700000001</v>
      </c>
      <c r="L1062" s="519">
        <v>1</v>
      </c>
      <c r="M1062" s="519">
        <v>2438.3141700000001</v>
      </c>
      <c r="N1062" s="6" t="s">
        <v>2251</v>
      </c>
      <c r="O1062" s="520">
        <v>45820</v>
      </c>
      <c r="P1062" s="524" t="str">
        <f>HYPERLINK("https://my.zakupivli.pro/remote/dispatcher/state_purchase_view/60044375", "UA-2025-06-12-000284-a")</f>
        <v>UA-2025-06-12-000284-a</v>
      </c>
      <c r="Q1062" s="525"/>
      <c r="R1062" s="525"/>
      <c r="S1062" s="525"/>
      <c r="T1062" s="526"/>
      <c r="U1062" s="525"/>
      <c r="V1062" s="525"/>
    </row>
    <row r="1063" spans="1:22" ht="105" x14ac:dyDescent="0.3">
      <c r="A1063" s="519">
        <v>1057</v>
      </c>
      <c r="B1063" s="519" t="s">
        <v>40</v>
      </c>
      <c r="C1063" s="44" t="s">
        <v>41</v>
      </c>
      <c r="D1063" s="519"/>
      <c r="E1063" s="519" t="s">
        <v>20</v>
      </c>
      <c r="F1063" s="523" t="s">
        <v>2239</v>
      </c>
      <c r="G1063" s="519" t="s">
        <v>184</v>
      </c>
      <c r="H1063" s="519">
        <v>6338.2674999999999</v>
      </c>
      <c r="I1063" s="519">
        <v>1</v>
      </c>
      <c r="J1063" s="519">
        <v>6338.2674999999999</v>
      </c>
      <c r="K1063" s="519">
        <v>6338.2674999999999</v>
      </c>
      <c r="L1063" s="519">
        <v>1</v>
      </c>
      <c r="M1063" s="519">
        <v>6338.2674999999999</v>
      </c>
      <c r="N1063" s="6" t="s">
        <v>2252</v>
      </c>
      <c r="O1063" s="520">
        <v>45820</v>
      </c>
      <c r="P1063" s="524" t="str">
        <f>HYPERLINK("https://my.zakupivli.pro/remote/dispatcher/state_purchase_view/60044361", "UA-2025-06-12-000279-a")</f>
        <v>UA-2025-06-12-000279-a</v>
      </c>
      <c r="Q1063" s="525"/>
      <c r="R1063" s="525"/>
      <c r="S1063" s="525"/>
      <c r="T1063" s="526"/>
      <c r="U1063" s="525"/>
      <c r="V1063" s="525"/>
    </row>
    <row r="1064" spans="1:22" ht="105" x14ac:dyDescent="0.3">
      <c r="A1064" s="519">
        <v>1058</v>
      </c>
      <c r="B1064" s="519" t="s">
        <v>40</v>
      </c>
      <c r="C1064" s="44" t="s">
        <v>884</v>
      </c>
      <c r="D1064" s="519"/>
      <c r="E1064" s="519" t="s">
        <v>20</v>
      </c>
      <c r="F1064" s="523" t="s">
        <v>2240</v>
      </c>
      <c r="G1064" s="519" t="s">
        <v>184</v>
      </c>
      <c r="H1064" s="519">
        <v>14608.5708</v>
      </c>
      <c r="I1064" s="519">
        <v>1</v>
      </c>
      <c r="J1064" s="519">
        <v>14608.5708</v>
      </c>
      <c r="K1064" s="519">
        <v>14608.5708</v>
      </c>
      <c r="L1064" s="519">
        <v>1</v>
      </c>
      <c r="M1064" s="519">
        <v>14608.5708</v>
      </c>
      <c r="N1064" s="6" t="s">
        <v>2253</v>
      </c>
      <c r="O1064" s="521">
        <v>45820</v>
      </c>
      <c r="P1064" s="122" t="str">
        <f>HYPERLINK("https://my.zakupivli.pro/remote/dispatcher/state_purchase_view/60044037", "UA-2025-06-12-000131-a")</f>
        <v>UA-2025-06-12-000131-a</v>
      </c>
      <c r="Q1064" s="525"/>
      <c r="R1064" s="525"/>
      <c r="S1064" s="525"/>
      <c r="T1064" s="526"/>
      <c r="U1064" s="525"/>
      <c r="V1064" s="525"/>
    </row>
    <row r="1065" spans="1:22" ht="93.6" x14ac:dyDescent="0.3">
      <c r="A1065" s="522">
        <v>1059</v>
      </c>
      <c r="B1065" s="522" t="s">
        <v>40</v>
      </c>
      <c r="C1065" s="522" t="s">
        <v>884</v>
      </c>
      <c r="D1065" s="506"/>
      <c r="E1065" s="522" t="s">
        <v>20</v>
      </c>
      <c r="F1065" s="506" t="s">
        <v>2254</v>
      </c>
      <c r="G1065" s="522" t="s">
        <v>184</v>
      </c>
      <c r="H1065" s="506">
        <v>235.54607999999999</v>
      </c>
      <c r="I1065" s="522">
        <v>1</v>
      </c>
      <c r="J1065" s="522">
        <v>235.54607999999999</v>
      </c>
      <c r="K1065" s="522">
        <v>235.54607999999999</v>
      </c>
      <c r="L1065" s="522">
        <v>1</v>
      </c>
      <c r="M1065" s="522">
        <v>235.54607999999999</v>
      </c>
      <c r="N1065" s="6" t="s">
        <v>2258</v>
      </c>
      <c r="O1065" s="521">
        <v>45826</v>
      </c>
      <c r="P1065" s="33" t="str">
        <f>HYPERLINK("https://my.zakupivli.pro/remote/dispatcher/state_purchase_view/60193887", "UA-2025-06-18-011358-a")</f>
        <v>UA-2025-06-18-011358-a</v>
      </c>
      <c r="Q1065" s="522">
        <v>235.54607999999999</v>
      </c>
      <c r="R1065" s="522">
        <v>1</v>
      </c>
      <c r="S1065" s="522">
        <v>235.54607999999999</v>
      </c>
      <c r="T1065" s="521">
        <v>45826</v>
      </c>
      <c r="U1065" s="506"/>
      <c r="V1065" s="522" t="s">
        <v>59</v>
      </c>
    </row>
    <row r="1066" spans="1:22" ht="78" x14ac:dyDescent="0.3">
      <c r="A1066" s="522">
        <v>1060</v>
      </c>
      <c r="B1066" s="522" t="s">
        <v>40</v>
      </c>
      <c r="C1066" s="522" t="s">
        <v>884</v>
      </c>
      <c r="D1066" s="506"/>
      <c r="E1066" s="522" t="s">
        <v>20</v>
      </c>
      <c r="F1066" s="506" t="s">
        <v>2255</v>
      </c>
      <c r="G1066" s="522" t="s">
        <v>184</v>
      </c>
      <c r="H1066" s="506">
        <v>285.56797999999998</v>
      </c>
      <c r="I1066" s="522">
        <v>1</v>
      </c>
      <c r="J1066" s="522">
        <v>285.56797999999998</v>
      </c>
      <c r="K1066" s="522">
        <v>285.56797999999998</v>
      </c>
      <c r="L1066" s="522">
        <v>1</v>
      </c>
      <c r="M1066" s="522">
        <v>285.56797999999998</v>
      </c>
      <c r="N1066" s="6" t="s">
        <v>2259</v>
      </c>
      <c r="O1066" s="521">
        <v>45826</v>
      </c>
      <c r="P1066" s="33" t="str">
        <f>HYPERLINK("https://my.zakupivli.pro/remote/dispatcher/state_purchase_view/60193349", "UA-2025-06-18-011141-a")</f>
        <v>UA-2025-06-18-011141-a</v>
      </c>
      <c r="Q1066" s="522">
        <v>285.56797999999998</v>
      </c>
      <c r="R1066" s="522">
        <v>1</v>
      </c>
      <c r="S1066" s="522">
        <v>285.56797999999998</v>
      </c>
      <c r="T1066" s="521">
        <v>45826</v>
      </c>
      <c r="U1066" s="506"/>
      <c r="V1066" s="522" t="s">
        <v>59</v>
      </c>
    </row>
    <row r="1067" spans="1:22" ht="78" x14ac:dyDescent="0.3">
      <c r="A1067" s="522">
        <v>1061</v>
      </c>
      <c r="B1067" s="522" t="s">
        <v>40</v>
      </c>
      <c r="C1067" s="522" t="s">
        <v>884</v>
      </c>
      <c r="D1067" s="506"/>
      <c r="E1067" s="522" t="s">
        <v>20</v>
      </c>
      <c r="F1067" s="506" t="s">
        <v>2256</v>
      </c>
      <c r="G1067" s="522" t="s">
        <v>184</v>
      </c>
      <c r="H1067" s="506">
        <v>532.13455999999996</v>
      </c>
      <c r="I1067" s="522">
        <v>1</v>
      </c>
      <c r="J1067" s="522">
        <v>532.13455999999996</v>
      </c>
      <c r="K1067" s="522">
        <v>532.13455999999996</v>
      </c>
      <c r="L1067" s="522">
        <v>1</v>
      </c>
      <c r="M1067" s="522">
        <v>532.13455999999996</v>
      </c>
      <c r="N1067" s="6" t="s">
        <v>2260</v>
      </c>
      <c r="O1067" s="521">
        <v>45826</v>
      </c>
      <c r="P1067" s="33" t="str">
        <f>HYPERLINK("https://my.zakupivli.pro/remote/dispatcher/state_purchase_view/60193024", "UA-2025-06-18-010961-a")</f>
        <v>UA-2025-06-18-010961-a</v>
      </c>
      <c r="Q1067" s="522">
        <v>532.13455999999996</v>
      </c>
      <c r="R1067" s="522">
        <v>1</v>
      </c>
      <c r="S1067" s="522">
        <v>532.13455999999996</v>
      </c>
      <c r="T1067" s="521">
        <v>45826</v>
      </c>
      <c r="U1067" s="506"/>
      <c r="V1067" s="522" t="s">
        <v>59</v>
      </c>
    </row>
    <row r="1068" spans="1:22" ht="62.4" x14ac:dyDescent="0.3">
      <c r="A1068" s="522">
        <v>1062</v>
      </c>
      <c r="B1068" s="522" t="s">
        <v>40</v>
      </c>
      <c r="C1068" s="522" t="s">
        <v>884</v>
      </c>
      <c r="D1068" s="506"/>
      <c r="E1068" s="522" t="s">
        <v>20</v>
      </c>
      <c r="F1068" s="506" t="s">
        <v>2257</v>
      </c>
      <c r="G1068" s="522" t="s">
        <v>184</v>
      </c>
      <c r="H1068" s="506">
        <v>161.72523000000001</v>
      </c>
      <c r="I1068" s="522">
        <v>1</v>
      </c>
      <c r="J1068" s="522">
        <v>161.72523000000001</v>
      </c>
      <c r="K1068" s="522">
        <v>161.72523000000001</v>
      </c>
      <c r="L1068" s="522">
        <v>1</v>
      </c>
      <c r="M1068" s="522">
        <v>161.72523000000001</v>
      </c>
      <c r="N1068" s="6" t="s">
        <v>2261</v>
      </c>
      <c r="O1068" s="528">
        <v>45826</v>
      </c>
      <c r="P1068" s="33" t="str">
        <f>HYPERLINK("https://my.zakupivli.pro/remote/dispatcher/state_purchase_view/60168545", "UA-2025-06-18-000255-a")</f>
        <v>UA-2025-06-18-000255-a</v>
      </c>
      <c r="Q1068" s="527">
        <v>161.72523000000001</v>
      </c>
      <c r="R1068" s="522">
        <v>1</v>
      </c>
      <c r="S1068" s="522">
        <v>161.72523000000001</v>
      </c>
      <c r="T1068" s="521">
        <v>45824</v>
      </c>
      <c r="U1068" s="506"/>
      <c r="V1068" s="522" t="s">
        <v>59</v>
      </c>
    </row>
    <row r="1069" spans="1:22" ht="62.4" x14ac:dyDescent="0.3">
      <c r="A1069" s="527">
        <v>1063</v>
      </c>
      <c r="B1069" s="527" t="s">
        <v>40</v>
      </c>
      <c r="C1069" s="522" t="s">
        <v>41</v>
      </c>
      <c r="D1069" s="506"/>
      <c r="E1069" s="527" t="s">
        <v>20</v>
      </c>
      <c r="F1069" s="506" t="s">
        <v>2262</v>
      </c>
      <c r="G1069" s="527" t="s">
        <v>184</v>
      </c>
      <c r="H1069" s="506">
        <v>525.07153000000005</v>
      </c>
      <c r="I1069" s="527">
        <v>1</v>
      </c>
      <c r="J1069" s="527">
        <v>525.07153000000005</v>
      </c>
      <c r="K1069" s="527">
        <v>525.07153000000005</v>
      </c>
      <c r="L1069" s="527">
        <v>1</v>
      </c>
      <c r="M1069" s="527">
        <v>525.07153000000005</v>
      </c>
      <c r="N1069" s="6" t="s">
        <v>2269</v>
      </c>
      <c r="O1069" s="528">
        <v>45827</v>
      </c>
      <c r="P1069" s="33" t="str">
        <f>HYPERLINK("https://my.zakupivli.pro/remote/dispatcher/state_purchase_view/60216674", "UA-2025-06-19-007510-a")</f>
        <v>UA-2025-06-19-007510-a</v>
      </c>
      <c r="Q1069" s="527">
        <v>525.07153000000005</v>
      </c>
      <c r="R1069" s="527">
        <v>1</v>
      </c>
      <c r="S1069" s="527">
        <v>525.07153000000005</v>
      </c>
      <c r="T1069" s="507">
        <v>45826</v>
      </c>
      <c r="U1069" s="506"/>
      <c r="V1069" s="527" t="s">
        <v>59</v>
      </c>
    </row>
    <row r="1070" spans="1:22" ht="78" x14ac:dyDescent="0.3">
      <c r="A1070" s="527">
        <v>1064</v>
      </c>
      <c r="B1070" s="527" t="s">
        <v>40</v>
      </c>
      <c r="C1070" s="527" t="s">
        <v>884</v>
      </c>
      <c r="D1070" s="527"/>
      <c r="E1070" s="527" t="s">
        <v>20</v>
      </c>
      <c r="F1070" s="527" t="s">
        <v>2263</v>
      </c>
      <c r="G1070" s="527" t="s">
        <v>184</v>
      </c>
      <c r="H1070" s="527">
        <v>589.04088000000002</v>
      </c>
      <c r="I1070" s="527">
        <v>1</v>
      </c>
      <c r="J1070" s="527">
        <v>589.04088000000002</v>
      </c>
      <c r="K1070" s="527">
        <v>589.04088000000002</v>
      </c>
      <c r="L1070" s="527">
        <v>1</v>
      </c>
      <c r="M1070" s="527">
        <v>589.04088000000002</v>
      </c>
      <c r="N1070" s="6" t="s">
        <v>2270</v>
      </c>
      <c r="O1070" s="528">
        <v>45827</v>
      </c>
      <c r="P1070" s="33" t="str">
        <f>HYPERLINK("https://my.zakupivli.pro/remote/dispatcher/state_purchase_view/60216127", "UA-2025-06-19-007258-a")</f>
        <v>UA-2025-06-19-007258-a</v>
      </c>
      <c r="Q1070" s="527">
        <v>589.04088000000002</v>
      </c>
      <c r="R1070" s="527">
        <v>1</v>
      </c>
      <c r="S1070" s="527">
        <v>589.04088000000002</v>
      </c>
      <c r="T1070" s="528">
        <v>45826</v>
      </c>
      <c r="U1070" s="527"/>
      <c r="V1070" s="527" t="s">
        <v>59</v>
      </c>
    </row>
    <row r="1071" spans="1:22" ht="62.4" x14ac:dyDescent="0.3">
      <c r="A1071" s="527">
        <v>1065</v>
      </c>
      <c r="B1071" s="527" t="s">
        <v>40</v>
      </c>
      <c r="C1071" s="527" t="s">
        <v>884</v>
      </c>
      <c r="D1071" s="527"/>
      <c r="E1071" s="527" t="s">
        <v>20</v>
      </c>
      <c r="F1071" s="527" t="s">
        <v>2264</v>
      </c>
      <c r="G1071" s="527" t="s">
        <v>184</v>
      </c>
      <c r="H1071" s="527">
        <v>236.82848999999999</v>
      </c>
      <c r="I1071" s="527">
        <v>1</v>
      </c>
      <c r="J1071" s="527">
        <v>236.82848999999999</v>
      </c>
      <c r="K1071" s="527">
        <v>236.82848999999999</v>
      </c>
      <c r="L1071" s="527">
        <v>1</v>
      </c>
      <c r="M1071" s="527">
        <v>236.82848999999999</v>
      </c>
      <c r="N1071" s="6" t="s">
        <v>2271</v>
      </c>
      <c r="O1071" s="528">
        <v>45827</v>
      </c>
      <c r="P1071" s="33" t="str">
        <f>HYPERLINK("https://my.zakupivli.pro/remote/dispatcher/state_purchase_view/60215788", "UA-2025-06-19-007122-a")</f>
        <v>UA-2025-06-19-007122-a</v>
      </c>
      <c r="Q1071" s="527">
        <v>236.82848999999999</v>
      </c>
      <c r="R1071" s="527">
        <v>1</v>
      </c>
      <c r="S1071" s="527">
        <v>236.82848999999999</v>
      </c>
      <c r="T1071" s="528">
        <v>45826</v>
      </c>
      <c r="U1071" s="527"/>
      <c r="V1071" s="527" t="s">
        <v>59</v>
      </c>
    </row>
    <row r="1072" spans="1:22" ht="93.6" x14ac:dyDescent="0.3">
      <c r="A1072" s="527">
        <v>1066</v>
      </c>
      <c r="B1072" s="527" t="s">
        <v>40</v>
      </c>
      <c r="C1072" s="527" t="s">
        <v>884</v>
      </c>
      <c r="D1072" s="527"/>
      <c r="E1072" s="527" t="s">
        <v>20</v>
      </c>
      <c r="F1072" s="527" t="s">
        <v>2265</v>
      </c>
      <c r="G1072" s="527" t="s">
        <v>184</v>
      </c>
      <c r="H1072" s="527">
        <v>343.4273</v>
      </c>
      <c r="I1072" s="527">
        <v>1</v>
      </c>
      <c r="J1072" s="527">
        <v>343.4273</v>
      </c>
      <c r="K1072" s="527">
        <v>343.4273</v>
      </c>
      <c r="L1072" s="527">
        <v>1</v>
      </c>
      <c r="M1072" s="527">
        <v>343.4273</v>
      </c>
      <c r="N1072" s="6" t="s">
        <v>2272</v>
      </c>
      <c r="O1072" s="528">
        <v>45827</v>
      </c>
      <c r="P1072" s="33" t="str">
        <f>HYPERLINK("https://my.zakupivli.pro/remote/dispatcher/state_purchase_view/60215677", "UA-2025-06-19-007061-a")</f>
        <v>UA-2025-06-19-007061-a</v>
      </c>
      <c r="Q1072" s="527">
        <v>343.4273</v>
      </c>
      <c r="R1072" s="527">
        <v>1</v>
      </c>
      <c r="S1072" s="527">
        <v>343.4273</v>
      </c>
      <c r="T1072" s="528">
        <v>45826</v>
      </c>
      <c r="U1072" s="527"/>
      <c r="V1072" s="527" t="s">
        <v>59</v>
      </c>
    </row>
    <row r="1073" spans="1:22" ht="62.4" x14ac:dyDescent="0.3">
      <c r="A1073" s="527">
        <v>1067</v>
      </c>
      <c r="B1073" s="527" t="s">
        <v>40</v>
      </c>
      <c r="C1073" s="527" t="s">
        <v>41</v>
      </c>
      <c r="D1073" s="527"/>
      <c r="E1073" s="527" t="s">
        <v>20</v>
      </c>
      <c r="F1073" s="527" t="s">
        <v>2266</v>
      </c>
      <c r="G1073" s="527" t="s">
        <v>184</v>
      </c>
      <c r="H1073" s="527">
        <v>581.73767999999995</v>
      </c>
      <c r="I1073" s="527">
        <v>1</v>
      </c>
      <c r="J1073" s="527">
        <v>581.73767999999995</v>
      </c>
      <c r="K1073" s="527">
        <v>581.73767999999995</v>
      </c>
      <c r="L1073" s="527">
        <v>1</v>
      </c>
      <c r="M1073" s="527">
        <v>581.73767999999995</v>
      </c>
      <c r="N1073" s="6" t="s">
        <v>2273</v>
      </c>
      <c r="O1073" s="528">
        <v>45827</v>
      </c>
      <c r="P1073" s="33" t="str">
        <f>HYPERLINK("https://my.zakupivli.pro/remote/dispatcher/state_purchase_view/60215472", "UA-2025-06-19-007019-a")</f>
        <v>UA-2025-06-19-007019-a</v>
      </c>
      <c r="Q1073" s="527">
        <v>581.73767999999995</v>
      </c>
      <c r="R1073" s="527">
        <v>1</v>
      </c>
      <c r="S1073" s="527">
        <v>581.73767999999995</v>
      </c>
      <c r="T1073" s="528">
        <v>45826</v>
      </c>
      <c r="U1073" s="527"/>
      <c r="V1073" s="527" t="s">
        <v>59</v>
      </c>
    </row>
    <row r="1074" spans="1:22" ht="93.6" x14ac:dyDescent="0.3">
      <c r="A1074" s="527">
        <v>1068</v>
      </c>
      <c r="B1074" s="527" t="s">
        <v>40</v>
      </c>
      <c r="C1074" s="527" t="s">
        <v>41</v>
      </c>
      <c r="D1074" s="527"/>
      <c r="E1074" s="527" t="s">
        <v>20</v>
      </c>
      <c r="F1074" s="527" t="s">
        <v>2267</v>
      </c>
      <c r="G1074" s="527" t="s">
        <v>184</v>
      </c>
      <c r="H1074" s="527">
        <v>1095.4368099999999</v>
      </c>
      <c r="I1074" s="527">
        <v>1</v>
      </c>
      <c r="J1074" s="527">
        <v>1095.4368099999999</v>
      </c>
      <c r="K1074" s="527">
        <v>1095.4368099999999</v>
      </c>
      <c r="L1074" s="527">
        <v>1</v>
      </c>
      <c r="M1074" s="527">
        <v>1095.4368099999999</v>
      </c>
      <c r="N1074" s="6" t="s">
        <v>2274</v>
      </c>
      <c r="O1074" s="528">
        <v>45827</v>
      </c>
      <c r="P1074" s="33" t="str">
        <f>HYPERLINK("https://my.zakupivli.pro/remote/dispatcher/state_purchase_view/60215368", "UA-2025-06-19-006954-a")</f>
        <v>UA-2025-06-19-006954-a</v>
      </c>
      <c r="Q1074" s="527">
        <v>1095.4368099999999</v>
      </c>
      <c r="R1074" s="527">
        <v>1</v>
      </c>
      <c r="S1074" s="527">
        <v>1095.4368099999999</v>
      </c>
      <c r="T1074" s="528">
        <v>45826</v>
      </c>
      <c r="U1074" s="527"/>
      <c r="V1074" s="527" t="s">
        <v>59</v>
      </c>
    </row>
    <row r="1075" spans="1:22" ht="93.6" x14ac:dyDescent="0.3">
      <c r="A1075" s="529">
        <v>1069</v>
      </c>
      <c r="B1075" s="529" t="s">
        <v>40</v>
      </c>
      <c r="C1075" s="529" t="s">
        <v>884</v>
      </c>
      <c r="D1075" s="529"/>
      <c r="E1075" s="529" t="s">
        <v>20</v>
      </c>
      <c r="F1075" s="529" t="s">
        <v>2268</v>
      </c>
      <c r="G1075" s="529" t="s">
        <v>184</v>
      </c>
      <c r="H1075" s="527">
        <v>368.45093000000003</v>
      </c>
      <c r="I1075" s="527">
        <v>1</v>
      </c>
      <c r="J1075" s="527">
        <v>368.45093000000003</v>
      </c>
      <c r="K1075" s="527">
        <v>368.45093000000003</v>
      </c>
      <c r="L1075" s="527">
        <v>1</v>
      </c>
      <c r="M1075" s="527">
        <v>368.45093000000003</v>
      </c>
      <c r="N1075" s="6" t="s">
        <v>2275</v>
      </c>
      <c r="O1075" s="530">
        <v>45827</v>
      </c>
      <c r="P1075" s="33" t="str">
        <f>HYPERLINK("https://my.zakupivli.pro/remote/dispatcher/state_purchase_view/60215232", "UA-2025-06-19-006872-a")</f>
        <v>UA-2025-06-19-006872-a</v>
      </c>
      <c r="Q1075" s="529">
        <v>368.45093000000003</v>
      </c>
      <c r="R1075" s="527">
        <v>1</v>
      </c>
      <c r="S1075" s="527">
        <v>368.45093000000003</v>
      </c>
      <c r="T1075" s="528">
        <v>45826</v>
      </c>
      <c r="U1075" s="527"/>
      <c r="V1075" s="527" t="s">
        <v>59</v>
      </c>
    </row>
    <row r="1076" spans="1:22" ht="62.4" x14ac:dyDescent="0.3">
      <c r="A1076" s="529">
        <v>1070</v>
      </c>
      <c r="B1076" s="529" t="s">
        <v>40</v>
      </c>
      <c r="C1076" s="44" t="s">
        <v>73</v>
      </c>
      <c r="D1076" s="529"/>
      <c r="E1076" s="529" t="s">
        <v>75</v>
      </c>
      <c r="F1076" s="44" t="s">
        <v>2276</v>
      </c>
      <c r="G1076" s="529" t="s">
        <v>184</v>
      </c>
      <c r="H1076" s="527">
        <v>81.660808299999999</v>
      </c>
      <c r="I1076" s="529">
        <v>1</v>
      </c>
      <c r="J1076" s="529">
        <v>81.660808299999999</v>
      </c>
      <c r="K1076" s="529">
        <v>81.660808299999999</v>
      </c>
      <c r="L1076" s="529">
        <v>1</v>
      </c>
      <c r="M1076" s="529">
        <v>81.660808299999999</v>
      </c>
      <c r="N1076" s="6" t="s">
        <v>2281</v>
      </c>
      <c r="O1076" s="530">
        <v>45828</v>
      </c>
      <c r="P1076" s="33" t="str">
        <f>HYPERLINK("https://my.zakupivli.pro/remote/dispatcher/state_purchase_view/60238175", "UA-2025-06-20-003030-a")</f>
        <v>UA-2025-06-20-003030-a</v>
      </c>
      <c r="Q1076" s="529">
        <v>81.660808299999999</v>
      </c>
      <c r="R1076" s="529">
        <v>1</v>
      </c>
      <c r="S1076" s="529">
        <v>81.660808299999999</v>
      </c>
      <c r="T1076" s="528">
        <v>45827</v>
      </c>
      <c r="U1076" s="527"/>
      <c r="V1076" s="529" t="s">
        <v>59</v>
      </c>
    </row>
    <row r="1077" spans="1:22" ht="62.4" x14ac:dyDescent="0.3">
      <c r="A1077" s="529">
        <v>1071</v>
      </c>
      <c r="B1077" s="529" t="s">
        <v>40</v>
      </c>
      <c r="C1077" s="44" t="s">
        <v>73</v>
      </c>
      <c r="D1077" s="529"/>
      <c r="E1077" s="529" t="s">
        <v>75</v>
      </c>
      <c r="F1077" s="44" t="s">
        <v>2277</v>
      </c>
      <c r="G1077" s="529" t="s">
        <v>184</v>
      </c>
      <c r="H1077" s="527">
        <v>116.831292</v>
      </c>
      <c r="I1077" s="529">
        <v>1</v>
      </c>
      <c r="J1077" s="529">
        <v>116.831292</v>
      </c>
      <c r="K1077" s="529">
        <v>116.831292</v>
      </c>
      <c r="L1077" s="529">
        <v>1</v>
      </c>
      <c r="M1077" s="529">
        <v>116.831292</v>
      </c>
      <c r="N1077" s="6" t="s">
        <v>2282</v>
      </c>
      <c r="O1077" s="530">
        <v>45828</v>
      </c>
      <c r="P1077" s="33" t="str">
        <f>HYPERLINK("https://my.zakupivli.pro/remote/dispatcher/state_purchase_view/60237997", "UA-2025-06-20-002917-a")</f>
        <v>UA-2025-06-20-002917-a</v>
      </c>
      <c r="Q1077" s="529">
        <v>116.831292</v>
      </c>
      <c r="R1077" s="529">
        <v>1</v>
      </c>
      <c r="S1077" s="529">
        <v>116.831292</v>
      </c>
      <c r="T1077" s="530">
        <v>45827</v>
      </c>
      <c r="U1077" s="527"/>
      <c r="V1077" s="529" t="s">
        <v>59</v>
      </c>
    </row>
    <row r="1078" spans="1:22" ht="78" x14ac:dyDescent="0.3">
      <c r="A1078" s="529">
        <v>1072</v>
      </c>
      <c r="B1078" s="529" t="s">
        <v>40</v>
      </c>
      <c r="C1078" s="44" t="s">
        <v>884</v>
      </c>
      <c r="D1078" s="529"/>
      <c r="E1078" s="529" t="s">
        <v>20</v>
      </c>
      <c r="F1078" s="44" t="s">
        <v>2278</v>
      </c>
      <c r="G1078" s="529" t="s">
        <v>184</v>
      </c>
      <c r="H1078" s="527">
        <v>534.61200799999995</v>
      </c>
      <c r="I1078" s="529">
        <v>1</v>
      </c>
      <c r="J1078" s="529">
        <v>534.61200799999995</v>
      </c>
      <c r="K1078" s="529">
        <v>534.61200799999995</v>
      </c>
      <c r="L1078" s="529">
        <v>1</v>
      </c>
      <c r="M1078" s="529">
        <v>534.61200799999995</v>
      </c>
      <c r="N1078" s="6" t="s">
        <v>2283</v>
      </c>
      <c r="O1078" s="530">
        <v>45828</v>
      </c>
      <c r="P1078" s="33" t="str">
        <f>HYPERLINK("https://my.zakupivli.pro/remote/dispatcher/state_purchase_view/60237708", "UA-2025-06-20-002761-a")</f>
        <v>UA-2025-06-20-002761-a</v>
      </c>
      <c r="Q1078" s="529">
        <v>534.61200799999995</v>
      </c>
      <c r="R1078" s="529">
        <v>1</v>
      </c>
      <c r="S1078" s="529">
        <v>534.61200799999995</v>
      </c>
      <c r="T1078" s="530">
        <v>45827</v>
      </c>
      <c r="U1078" s="527"/>
      <c r="V1078" s="529" t="s">
        <v>59</v>
      </c>
    </row>
    <row r="1079" spans="1:22" ht="62.4" x14ac:dyDescent="0.3">
      <c r="A1079" s="529">
        <v>1073</v>
      </c>
      <c r="B1079" s="529" t="s">
        <v>40</v>
      </c>
      <c r="C1079" s="44" t="s">
        <v>73</v>
      </c>
      <c r="D1079" s="529"/>
      <c r="E1079" s="529" t="s">
        <v>75</v>
      </c>
      <c r="F1079" s="44" t="s">
        <v>2279</v>
      </c>
      <c r="G1079" s="529" t="s">
        <v>184</v>
      </c>
      <c r="H1079" s="527">
        <v>135.15135000000001</v>
      </c>
      <c r="I1079" s="529">
        <v>1</v>
      </c>
      <c r="J1079" s="529">
        <v>135.15135000000001</v>
      </c>
      <c r="K1079" s="529">
        <v>135.15135000000001</v>
      </c>
      <c r="L1079" s="529">
        <v>1</v>
      </c>
      <c r="M1079" s="529">
        <v>135.15135000000001</v>
      </c>
      <c r="N1079" s="6" t="s">
        <v>2284</v>
      </c>
      <c r="O1079" s="530">
        <v>45828</v>
      </c>
      <c r="P1079" s="33" t="str">
        <f>HYPERLINK("https://my.zakupivli.pro/remote/dispatcher/state_purchase_view/60237438", "UA-2025-06-20-002703-a")</f>
        <v>UA-2025-06-20-002703-a</v>
      </c>
      <c r="Q1079" s="529">
        <v>135.15135000000001</v>
      </c>
      <c r="R1079" s="529">
        <v>1</v>
      </c>
      <c r="S1079" s="529">
        <v>135.15135000000001</v>
      </c>
      <c r="T1079" s="530">
        <v>45827</v>
      </c>
      <c r="U1079" s="527"/>
      <c r="V1079" s="529" t="s">
        <v>59</v>
      </c>
    </row>
    <row r="1080" spans="1:22" ht="62.4" x14ac:dyDescent="0.3">
      <c r="A1080" s="529">
        <v>1074</v>
      </c>
      <c r="B1080" s="529" t="s">
        <v>40</v>
      </c>
      <c r="C1080" s="44" t="s">
        <v>73</v>
      </c>
      <c r="D1080" s="529"/>
      <c r="E1080" s="529" t="s">
        <v>75</v>
      </c>
      <c r="F1080" s="44" t="s">
        <v>2280</v>
      </c>
      <c r="G1080" s="529" t="s">
        <v>184</v>
      </c>
      <c r="H1080" s="527">
        <v>205.14746700000001</v>
      </c>
      <c r="I1080" s="529">
        <v>1</v>
      </c>
      <c r="J1080" s="529">
        <v>205.14746700000001</v>
      </c>
      <c r="K1080" s="529">
        <v>205.14746700000001</v>
      </c>
      <c r="L1080" s="529">
        <v>1</v>
      </c>
      <c r="M1080" s="529">
        <v>205.14746700000001</v>
      </c>
      <c r="N1080" s="6" t="s">
        <v>2285</v>
      </c>
      <c r="O1080" s="530">
        <v>45828</v>
      </c>
      <c r="P1080" s="33" t="str">
        <f>HYPERLINK("https://my.zakupivli.pro/remote/dispatcher/state_purchase_view/60237216", "UA-2025-06-20-002566-a")</f>
        <v>UA-2025-06-20-002566-a</v>
      </c>
      <c r="Q1080" s="529">
        <v>205.14746700000001</v>
      </c>
      <c r="R1080" s="529">
        <v>1</v>
      </c>
      <c r="S1080" s="529">
        <v>205.14746700000001</v>
      </c>
      <c r="T1080" s="530">
        <v>45827</v>
      </c>
      <c r="U1080" s="527"/>
      <c r="V1080" s="529" t="s">
        <v>59</v>
      </c>
    </row>
    <row r="1081" spans="1:22" x14ac:dyDescent="0.3">
      <c r="A1081" s="529"/>
      <c r="B1081" s="529"/>
      <c r="C1081" s="529"/>
      <c r="D1081" s="529"/>
      <c r="E1081" s="529"/>
      <c r="F1081" s="529"/>
      <c r="G1081" s="529"/>
      <c r="H1081" s="527"/>
      <c r="I1081" s="527"/>
      <c r="J1081" s="527"/>
      <c r="K1081" s="527"/>
      <c r="L1081" s="527"/>
      <c r="M1081" s="527"/>
      <c r="N1081" s="527"/>
      <c r="O1081" s="530"/>
      <c r="P1081" s="529"/>
      <c r="Q1081" s="529"/>
      <c r="R1081" s="527"/>
      <c r="S1081" s="527"/>
      <c r="T1081" s="528"/>
      <c r="U1081" s="527"/>
      <c r="V1081" s="527"/>
    </row>
    <row r="1082" spans="1:22" x14ac:dyDescent="0.3">
      <c r="A1082" s="527"/>
      <c r="B1082" s="527"/>
      <c r="C1082" s="527"/>
      <c r="D1082" s="527"/>
      <c r="E1082" s="527"/>
      <c r="F1082" s="527"/>
      <c r="G1082" s="527"/>
      <c r="H1082" s="527"/>
      <c r="I1082" s="527"/>
      <c r="J1082" s="527"/>
      <c r="K1082" s="527"/>
      <c r="L1082" s="527"/>
      <c r="M1082" s="527"/>
      <c r="N1082" s="527"/>
      <c r="O1082" s="528"/>
      <c r="P1082" s="527"/>
      <c r="Q1082" s="527"/>
      <c r="R1082" s="527"/>
      <c r="S1082" s="527"/>
      <c r="T1082" s="528"/>
      <c r="U1082" s="527"/>
      <c r="V1082" s="527"/>
    </row>
    <row r="1083" spans="1:22" x14ac:dyDescent="0.3">
      <c r="A1083" s="527"/>
      <c r="B1083" s="527"/>
      <c r="C1083" s="527"/>
      <c r="D1083" s="527"/>
      <c r="E1083" s="527"/>
      <c r="F1083" s="527"/>
      <c r="G1083" s="527"/>
      <c r="H1083" s="527"/>
      <c r="I1083" s="527"/>
      <c r="J1083" s="527"/>
      <c r="K1083" s="527"/>
      <c r="L1083" s="527"/>
      <c r="M1083" s="527"/>
      <c r="N1083" s="527"/>
      <c r="O1083" s="528"/>
      <c r="P1083" s="527"/>
      <c r="Q1083" s="527"/>
      <c r="R1083" s="527"/>
      <c r="S1083" s="527"/>
      <c r="T1083" s="528"/>
      <c r="U1083" s="527"/>
      <c r="V1083" s="527"/>
    </row>
    <row r="1084" spans="1:22" x14ac:dyDescent="0.3">
      <c r="A1084" s="527"/>
      <c r="B1084" s="527"/>
      <c r="C1084" s="527"/>
      <c r="D1084" s="527"/>
      <c r="E1084" s="527"/>
      <c r="F1084" s="527"/>
      <c r="G1084" s="527"/>
      <c r="H1084" s="527"/>
      <c r="I1084" s="527"/>
      <c r="J1084" s="527"/>
      <c r="K1084" s="527"/>
      <c r="L1084" s="527"/>
      <c r="M1084" s="527"/>
      <c r="N1084" s="527"/>
      <c r="O1084" s="528"/>
      <c r="P1084" s="527"/>
      <c r="Q1084" s="527"/>
      <c r="R1084" s="527"/>
      <c r="S1084" s="527"/>
      <c r="T1084" s="528"/>
      <c r="U1084" s="527"/>
      <c r="V1084" s="527"/>
    </row>
    <row r="1085" spans="1:22" x14ac:dyDescent="0.3">
      <c r="A1085" s="527"/>
      <c r="B1085" s="527"/>
      <c r="C1085" s="527"/>
      <c r="D1085" s="527"/>
      <c r="E1085" s="527"/>
      <c r="F1085" s="527"/>
      <c r="G1085" s="527"/>
      <c r="H1085" s="527"/>
      <c r="I1085" s="527"/>
      <c r="J1085" s="527"/>
      <c r="K1085" s="527"/>
      <c r="L1085" s="527"/>
      <c r="M1085" s="527"/>
      <c r="N1085" s="527"/>
      <c r="O1085" s="528"/>
      <c r="P1085" s="527"/>
      <c r="Q1085" s="527"/>
      <c r="R1085" s="527"/>
      <c r="S1085" s="527"/>
      <c r="T1085" s="528"/>
      <c r="U1085" s="527"/>
      <c r="V1085" s="527"/>
    </row>
    <row r="1086" spans="1:22" x14ac:dyDescent="0.3">
      <c r="A1086" s="527"/>
      <c r="B1086" s="527"/>
      <c r="C1086" s="527"/>
      <c r="D1086" s="527"/>
      <c r="E1086" s="527"/>
      <c r="F1086" s="527"/>
      <c r="G1086" s="527"/>
      <c r="H1086" s="527"/>
      <c r="I1086" s="527"/>
      <c r="J1086" s="527"/>
      <c r="K1086" s="527"/>
      <c r="L1086" s="527"/>
      <c r="M1086" s="527"/>
      <c r="N1086" s="527"/>
      <c r="O1086" s="528"/>
      <c r="P1086" s="527"/>
      <c r="Q1086" s="527"/>
      <c r="R1086" s="527"/>
      <c r="S1086" s="527"/>
      <c r="T1086" s="528"/>
      <c r="U1086" s="527"/>
      <c r="V1086" s="527"/>
    </row>
    <row r="1087" spans="1:22" x14ac:dyDescent="0.3">
      <c r="A1087" s="527"/>
      <c r="B1087" s="527"/>
      <c r="C1087" s="527"/>
      <c r="D1087" s="527"/>
      <c r="E1087" s="527"/>
      <c r="F1087" s="527"/>
      <c r="G1087" s="527"/>
      <c r="H1087" s="527"/>
      <c r="I1087" s="527"/>
      <c r="J1087" s="527"/>
      <c r="K1087" s="527"/>
      <c r="L1087" s="527"/>
      <c r="M1087" s="527"/>
      <c r="N1087" s="527"/>
      <c r="O1087" s="528"/>
      <c r="P1087" s="527"/>
      <c r="Q1087" s="527"/>
      <c r="R1087" s="527"/>
      <c r="S1087" s="527"/>
      <c r="T1087" s="528"/>
      <c r="U1087" s="527"/>
      <c r="V1087" s="527"/>
    </row>
    <row r="1088" spans="1:22" x14ac:dyDescent="0.3">
      <c r="A1088" s="527"/>
      <c r="B1088" s="527"/>
      <c r="C1088" s="527"/>
      <c r="D1088" s="527"/>
      <c r="E1088" s="527"/>
      <c r="F1088" s="527"/>
      <c r="G1088" s="527"/>
      <c r="H1088" s="527"/>
      <c r="I1088" s="527"/>
      <c r="J1088" s="527"/>
      <c r="K1088" s="527"/>
      <c r="L1088" s="527"/>
      <c r="M1088" s="527"/>
      <c r="N1088" s="527"/>
      <c r="O1088" s="528"/>
      <c r="P1088" s="527"/>
      <c r="Q1088" s="527"/>
      <c r="R1088" s="527"/>
      <c r="S1088" s="527"/>
      <c r="T1088" s="528"/>
      <c r="U1088" s="527"/>
      <c r="V1088" s="527"/>
    </row>
    <row r="1089" spans="1:22" x14ac:dyDescent="0.3">
      <c r="A1089" s="527"/>
      <c r="B1089" s="527"/>
      <c r="C1089" s="527"/>
      <c r="D1089" s="527"/>
      <c r="E1089" s="527"/>
      <c r="F1089" s="527"/>
      <c r="G1089" s="527"/>
      <c r="H1089" s="527"/>
      <c r="I1089" s="527"/>
      <c r="J1089" s="527"/>
      <c r="K1089" s="527"/>
      <c r="L1089" s="527"/>
      <c r="M1089" s="527"/>
      <c r="N1089" s="527"/>
      <c r="O1089" s="528"/>
      <c r="P1089" s="527"/>
      <c r="Q1089" s="527"/>
      <c r="R1089" s="527"/>
      <c r="S1089" s="527"/>
      <c r="T1089" s="528"/>
      <c r="U1089" s="527"/>
      <c r="V1089" s="527"/>
    </row>
    <row r="1090" spans="1:22" x14ac:dyDescent="0.3">
      <c r="A1090" s="527"/>
      <c r="B1090" s="527"/>
      <c r="C1090" s="527"/>
      <c r="D1090" s="527"/>
      <c r="E1090" s="527"/>
      <c r="F1090" s="527"/>
      <c r="G1090" s="527"/>
      <c r="H1090" s="527"/>
      <c r="I1090" s="527"/>
      <c r="J1090" s="527"/>
      <c r="K1090" s="527"/>
      <c r="L1090" s="527"/>
      <c r="M1090" s="527"/>
      <c r="N1090" s="527"/>
      <c r="O1090" s="528"/>
      <c r="P1090" s="527"/>
      <c r="Q1090" s="527"/>
      <c r="R1090" s="527"/>
      <c r="S1090" s="527"/>
      <c r="T1090" s="528"/>
      <c r="U1090" s="527"/>
      <c r="V1090" s="527"/>
    </row>
    <row r="1091" spans="1:22" x14ac:dyDescent="0.3">
      <c r="A1091" s="527"/>
      <c r="B1091" s="527"/>
      <c r="C1091" s="527"/>
      <c r="D1091" s="527"/>
      <c r="E1091" s="527"/>
      <c r="F1091" s="527"/>
      <c r="G1091" s="527"/>
      <c r="H1091" s="527"/>
      <c r="I1091" s="527"/>
      <c r="J1091" s="527"/>
      <c r="K1091" s="527"/>
      <c r="L1091" s="527"/>
      <c r="M1091" s="527"/>
      <c r="N1091" s="527"/>
      <c r="O1091" s="528"/>
      <c r="P1091" s="527"/>
      <c r="Q1091" s="527"/>
      <c r="R1091" s="527"/>
      <c r="S1091" s="527"/>
      <c r="T1091" s="528"/>
      <c r="U1091" s="527"/>
      <c r="V1091" s="527"/>
    </row>
    <row r="1092" spans="1:22" x14ac:dyDescent="0.3">
      <c r="A1092" s="527"/>
      <c r="B1092" s="527"/>
      <c r="C1092" s="527"/>
      <c r="D1092" s="527"/>
      <c r="E1092" s="527"/>
      <c r="F1092" s="527"/>
      <c r="G1092" s="527"/>
      <c r="H1092" s="527"/>
      <c r="I1092" s="527"/>
      <c r="J1092" s="527"/>
      <c r="K1092" s="527"/>
      <c r="L1092" s="527"/>
      <c r="M1092" s="527"/>
      <c r="N1092" s="527"/>
      <c r="O1092" s="528"/>
      <c r="P1092" s="527"/>
      <c r="Q1092" s="527"/>
      <c r="R1092" s="527"/>
      <c r="S1092" s="527"/>
      <c r="T1092" s="528"/>
      <c r="U1092" s="527"/>
      <c r="V1092" s="527"/>
    </row>
    <row r="1093" spans="1:22" x14ac:dyDescent="0.3">
      <c r="A1093" s="527"/>
      <c r="B1093" s="527"/>
      <c r="C1093" s="527"/>
      <c r="D1093" s="527"/>
      <c r="E1093" s="527"/>
      <c r="F1093" s="527"/>
      <c r="G1093" s="527"/>
      <c r="H1093" s="527"/>
      <c r="I1093" s="527"/>
      <c r="J1093" s="527"/>
      <c r="K1093" s="527"/>
      <c r="L1093" s="527"/>
      <c r="M1093" s="527"/>
      <c r="N1093" s="527"/>
      <c r="O1093" s="528"/>
      <c r="P1093" s="527"/>
      <c r="Q1093" s="527"/>
      <c r="R1093" s="527"/>
      <c r="S1093" s="527"/>
      <c r="T1093" s="528"/>
      <c r="U1093" s="527"/>
      <c r="V1093" s="527"/>
    </row>
    <row r="1094" spans="1:22" x14ac:dyDescent="0.3">
      <c r="A1094" s="527"/>
      <c r="B1094" s="527"/>
      <c r="C1094" s="527"/>
      <c r="D1094" s="527"/>
      <c r="E1094" s="527"/>
      <c r="F1094" s="527"/>
      <c r="G1094" s="527"/>
      <c r="H1094" s="527"/>
      <c r="I1094" s="527"/>
      <c r="J1094" s="527"/>
      <c r="K1094" s="527"/>
      <c r="L1094" s="527"/>
      <c r="M1094" s="527"/>
      <c r="N1094" s="527"/>
      <c r="O1094" s="528"/>
      <c r="P1094" s="527"/>
      <c r="Q1094" s="527"/>
      <c r="R1094" s="527"/>
      <c r="S1094" s="527"/>
      <c r="T1094" s="528"/>
      <c r="U1094" s="527"/>
      <c r="V1094" s="527"/>
    </row>
    <row r="1095" spans="1:22" x14ac:dyDescent="0.3">
      <c r="A1095" s="527"/>
      <c r="B1095" s="527"/>
      <c r="C1095" s="527"/>
      <c r="D1095" s="527"/>
      <c r="E1095" s="527"/>
      <c r="F1095" s="527"/>
      <c r="G1095" s="527"/>
      <c r="H1095" s="527"/>
      <c r="I1095" s="527"/>
      <c r="J1095" s="527"/>
      <c r="K1095" s="527"/>
      <c r="L1095" s="527"/>
      <c r="M1095" s="527"/>
      <c r="N1095" s="527"/>
      <c r="O1095" s="528"/>
      <c r="P1095" s="527"/>
      <c r="Q1095" s="527"/>
      <c r="R1095" s="527"/>
      <c r="S1095" s="527"/>
      <c r="T1095" s="528"/>
      <c r="U1095" s="527"/>
      <c r="V1095" s="527"/>
    </row>
    <row r="1096" spans="1:22" x14ac:dyDescent="0.3">
      <c r="A1096" s="527"/>
      <c r="B1096" s="527"/>
      <c r="C1096" s="527"/>
      <c r="D1096" s="527"/>
      <c r="E1096" s="527"/>
      <c r="F1096" s="527"/>
      <c r="G1096" s="527"/>
      <c r="H1096" s="527"/>
      <c r="I1096" s="527"/>
      <c r="J1096" s="527"/>
      <c r="K1096" s="527"/>
      <c r="L1096" s="527"/>
      <c r="M1096" s="527"/>
      <c r="N1096" s="527"/>
      <c r="O1096" s="528"/>
      <c r="P1096" s="527"/>
      <c r="Q1096" s="527"/>
      <c r="R1096" s="527"/>
      <c r="S1096" s="527"/>
      <c r="T1096" s="528"/>
      <c r="U1096" s="527"/>
      <c r="V1096" s="527"/>
    </row>
    <row r="1097" spans="1:22" x14ac:dyDescent="0.3">
      <c r="A1097" s="527"/>
      <c r="B1097" s="527"/>
      <c r="C1097" s="527"/>
      <c r="D1097" s="527"/>
      <c r="E1097" s="527"/>
      <c r="F1097" s="527"/>
      <c r="G1097" s="527"/>
      <c r="H1097" s="527"/>
      <c r="I1097" s="527"/>
      <c r="J1097" s="527"/>
      <c r="K1097" s="527"/>
      <c r="L1097" s="527"/>
      <c r="M1097" s="527"/>
      <c r="N1097" s="527"/>
      <c r="O1097" s="528"/>
      <c r="P1097" s="527"/>
      <c r="Q1097" s="527"/>
      <c r="R1097" s="527"/>
      <c r="S1097" s="527"/>
      <c r="T1097" s="528"/>
      <c r="U1097" s="527"/>
      <c r="V1097" s="527"/>
    </row>
    <row r="1098" spans="1:22" x14ac:dyDescent="0.3">
      <c r="A1098" s="527"/>
      <c r="B1098" s="527"/>
      <c r="C1098" s="527"/>
      <c r="D1098" s="527"/>
      <c r="E1098" s="527"/>
      <c r="F1098" s="527"/>
      <c r="G1098" s="527"/>
      <c r="H1098" s="527"/>
      <c r="I1098" s="527"/>
      <c r="J1098" s="527"/>
      <c r="K1098" s="527"/>
      <c r="L1098" s="527"/>
      <c r="M1098" s="527"/>
      <c r="N1098" s="527"/>
      <c r="O1098" s="528"/>
      <c r="P1098" s="527"/>
      <c r="Q1098" s="527"/>
      <c r="R1098" s="527"/>
      <c r="S1098" s="527"/>
      <c r="T1098" s="528"/>
      <c r="U1098" s="527"/>
      <c r="V1098" s="527"/>
    </row>
    <row r="1099" spans="1:22" x14ac:dyDescent="0.3">
      <c r="A1099" s="527"/>
      <c r="B1099" s="527"/>
      <c r="C1099" s="527"/>
      <c r="D1099" s="527"/>
      <c r="E1099" s="527"/>
      <c r="F1099" s="527"/>
      <c r="G1099" s="527"/>
      <c r="H1099" s="527"/>
      <c r="I1099" s="527"/>
      <c r="J1099" s="527"/>
      <c r="K1099" s="527"/>
      <c r="L1099" s="527"/>
      <c r="M1099" s="527"/>
      <c r="N1099" s="527"/>
      <c r="O1099" s="528"/>
      <c r="P1099" s="527"/>
      <c r="Q1099" s="527"/>
      <c r="R1099" s="527"/>
      <c r="S1099" s="527"/>
      <c r="T1099" s="528"/>
      <c r="U1099" s="527"/>
      <c r="V1099" s="527"/>
    </row>
    <row r="1100" spans="1:22" x14ac:dyDescent="0.3">
      <c r="A1100" s="527"/>
      <c r="B1100" s="527"/>
      <c r="C1100" s="527"/>
      <c r="D1100" s="527"/>
      <c r="E1100" s="527"/>
      <c r="F1100" s="527"/>
      <c r="G1100" s="527"/>
      <c r="H1100" s="527"/>
      <c r="I1100" s="527"/>
      <c r="J1100" s="527"/>
      <c r="K1100" s="527"/>
      <c r="L1100" s="527"/>
      <c r="M1100" s="527"/>
      <c r="N1100" s="527"/>
      <c r="O1100" s="528"/>
      <c r="P1100" s="527"/>
      <c r="Q1100" s="527"/>
      <c r="R1100" s="527"/>
      <c r="S1100" s="527"/>
      <c r="T1100" s="528"/>
      <c r="U1100" s="527"/>
      <c r="V1100" s="527"/>
    </row>
    <row r="1101" spans="1:22" x14ac:dyDescent="0.3">
      <c r="A1101" s="527"/>
      <c r="B1101" s="527"/>
      <c r="C1101" s="527"/>
      <c r="D1101" s="527"/>
      <c r="E1101" s="527"/>
      <c r="F1101" s="527"/>
      <c r="G1101" s="527"/>
      <c r="H1101" s="527"/>
      <c r="I1101" s="527"/>
      <c r="J1101" s="527"/>
      <c r="K1101" s="527"/>
      <c r="L1101" s="527"/>
      <c r="M1101" s="527"/>
      <c r="N1101" s="527"/>
      <c r="O1101" s="528"/>
      <c r="P1101" s="527"/>
      <c r="Q1101" s="527"/>
      <c r="R1101" s="527"/>
      <c r="S1101" s="527"/>
      <c r="T1101" s="528"/>
      <c r="U1101" s="527"/>
      <c r="V1101" s="527"/>
    </row>
    <row r="1102" spans="1:22" x14ac:dyDescent="0.3">
      <c r="A1102" s="527"/>
      <c r="B1102" s="527"/>
      <c r="C1102" s="527"/>
      <c r="D1102" s="527"/>
      <c r="E1102" s="527"/>
      <c r="F1102" s="527"/>
      <c r="G1102" s="527"/>
      <c r="H1102" s="527"/>
      <c r="I1102" s="527"/>
      <c r="J1102" s="527"/>
      <c r="K1102" s="527"/>
      <c r="L1102" s="527"/>
      <c r="M1102" s="527"/>
      <c r="N1102" s="527"/>
      <c r="O1102" s="528"/>
      <c r="P1102" s="527"/>
      <c r="Q1102" s="527"/>
      <c r="R1102" s="527"/>
      <c r="S1102" s="527"/>
      <c r="T1102" s="528"/>
      <c r="U1102" s="527"/>
      <c r="V1102" s="527"/>
    </row>
    <row r="1103" spans="1:22" x14ac:dyDescent="0.3">
      <c r="A1103" s="527"/>
      <c r="B1103" s="527"/>
      <c r="C1103" s="527"/>
      <c r="D1103" s="527"/>
      <c r="E1103" s="527"/>
      <c r="F1103" s="527"/>
      <c r="G1103" s="527"/>
      <c r="H1103" s="527"/>
      <c r="I1103" s="527"/>
      <c r="J1103" s="527"/>
      <c r="K1103" s="527"/>
      <c r="L1103" s="527"/>
      <c r="M1103" s="527"/>
      <c r="N1103" s="527"/>
      <c r="O1103" s="528"/>
      <c r="P1103" s="527"/>
      <c r="Q1103" s="527"/>
      <c r="R1103" s="527"/>
      <c r="S1103" s="527"/>
      <c r="T1103" s="528"/>
      <c r="U1103" s="527"/>
      <c r="V1103" s="527"/>
    </row>
    <row r="1104" spans="1:22" x14ac:dyDescent="0.3">
      <c r="A1104" s="527"/>
      <c r="B1104" s="527"/>
      <c r="C1104" s="527"/>
      <c r="D1104" s="527"/>
      <c r="E1104" s="527"/>
      <c r="F1104" s="527"/>
      <c r="G1104" s="527"/>
      <c r="H1104" s="527"/>
      <c r="I1104" s="527"/>
      <c r="J1104" s="527"/>
      <c r="K1104" s="527"/>
      <c r="L1104" s="527"/>
      <c r="M1104" s="527"/>
      <c r="N1104" s="527"/>
      <c r="O1104" s="528"/>
      <c r="P1104" s="527"/>
      <c r="Q1104" s="527"/>
      <c r="R1104" s="527"/>
      <c r="S1104" s="527"/>
      <c r="T1104" s="528"/>
      <c r="U1104" s="527"/>
      <c r="V1104" s="527"/>
    </row>
    <row r="1105" spans="1:22" x14ac:dyDescent="0.3">
      <c r="A1105" s="527"/>
      <c r="B1105" s="527"/>
      <c r="C1105" s="527"/>
      <c r="D1105" s="527"/>
      <c r="E1105" s="527"/>
      <c r="F1105" s="527"/>
      <c r="G1105" s="527"/>
      <c r="H1105" s="527"/>
      <c r="I1105" s="527"/>
      <c r="J1105" s="527"/>
      <c r="K1105" s="527"/>
      <c r="L1105" s="527"/>
      <c r="M1105" s="527"/>
      <c r="N1105" s="527"/>
      <c r="O1105" s="528"/>
      <c r="P1105" s="527"/>
      <c r="Q1105" s="527"/>
      <c r="R1105" s="527"/>
      <c r="S1105" s="527"/>
      <c r="T1105" s="528"/>
      <c r="U1105" s="527"/>
      <c r="V1105" s="527"/>
    </row>
    <row r="1106" spans="1:22" x14ac:dyDescent="0.3">
      <c r="A1106" s="527"/>
      <c r="B1106" s="527"/>
      <c r="C1106" s="527"/>
      <c r="D1106" s="527"/>
      <c r="E1106" s="527"/>
      <c r="F1106" s="527"/>
      <c r="G1106" s="527"/>
      <c r="H1106" s="527"/>
      <c r="I1106" s="527"/>
      <c r="J1106" s="527"/>
      <c r="K1106" s="527"/>
      <c r="L1106" s="527"/>
      <c r="M1106" s="527"/>
      <c r="N1106" s="527"/>
      <c r="O1106" s="528"/>
      <c r="P1106" s="527"/>
      <c r="Q1106" s="527"/>
      <c r="R1106" s="527"/>
      <c r="S1106" s="527"/>
      <c r="T1106" s="528"/>
      <c r="U1106" s="527"/>
      <c r="V1106" s="527"/>
    </row>
    <row r="1107" spans="1:22" x14ac:dyDescent="0.3">
      <c r="A1107" s="527"/>
      <c r="B1107" s="527"/>
      <c r="C1107" s="527"/>
      <c r="D1107" s="527"/>
      <c r="E1107" s="527"/>
      <c r="F1107" s="527"/>
      <c r="G1107" s="527"/>
      <c r="H1107" s="527"/>
      <c r="I1107" s="527"/>
      <c r="J1107" s="527"/>
      <c r="K1107" s="527"/>
      <c r="L1107" s="527"/>
      <c r="M1107" s="527"/>
      <c r="N1107" s="527"/>
      <c r="O1107" s="528"/>
      <c r="P1107" s="527"/>
      <c r="Q1107" s="527"/>
      <c r="R1107" s="527"/>
      <c r="S1107" s="527"/>
      <c r="T1107" s="528"/>
      <c r="U1107" s="527"/>
      <c r="V1107" s="527"/>
    </row>
    <row r="1108" spans="1:22" x14ac:dyDescent="0.3">
      <c r="A1108" s="527"/>
      <c r="B1108" s="527"/>
      <c r="C1108" s="527"/>
      <c r="D1108" s="527"/>
      <c r="E1108" s="527"/>
      <c r="F1108" s="527"/>
      <c r="G1108" s="527"/>
      <c r="H1108" s="527"/>
      <c r="I1108" s="527"/>
      <c r="J1108" s="527"/>
      <c r="K1108" s="527"/>
      <c r="L1108" s="527"/>
      <c r="M1108" s="527"/>
      <c r="N1108" s="527"/>
      <c r="O1108" s="528"/>
      <c r="P1108" s="527"/>
      <c r="Q1108" s="527"/>
      <c r="R1108" s="527"/>
      <c r="S1108" s="527"/>
      <c r="T1108" s="528"/>
      <c r="U1108" s="527"/>
      <c r="V1108" s="527"/>
    </row>
    <row r="1109" spans="1:22" x14ac:dyDescent="0.3">
      <c r="A1109" s="527"/>
      <c r="B1109" s="527"/>
      <c r="C1109" s="527"/>
      <c r="D1109" s="527"/>
      <c r="E1109" s="527"/>
      <c r="F1109" s="527"/>
      <c r="G1109" s="527"/>
      <c r="H1109" s="527"/>
      <c r="I1109" s="527"/>
      <c r="J1109" s="527"/>
      <c r="K1109" s="527"/>
      <c r="L1109" s="527"/>
      <c r="M1109" s="527"/>
      <c r="N1109" s="527"/>
      <c r="O1109" s="528"/>
      <c r="P1109" s="527"/>
      <c r="Q1109" s="527"/>
      <c r="R1109" s="527"/>
      <c r="S1109" s="527"/>
      <c r="T1109" s="528"/>
      <c r="U1109" s="527"/>
      <c r="V1109" s="527"/>
    </row>
    <row r="1110" spans="1:22" x14ac:dyDescent="0.3">
      <c r="A1110" s="527"/>
      <c r="B1110" s="527"/>
      <c r="C1110" s="527"/>
      <c r="D1110" s="527"/>
      <c r="E1110" s="527"/>
      <c r="F1110" s="527"/>
      <c r="G1110" s="527"/>
      <c r="H1110" s="527"/>
      <c r="I1110" s="527"/>
      <c r="J1110" s="527"/>
      <c r="K1110" s="527"/>
      <c r="L1110" s="527"/>
      <c r="M1110" s="527"/>
      <c r="N1110" s="527"/>
      <c r="O1110" s="528"/>
      <c r="P1110" s="527"/>
      <c r="Q1110" s="527"/>
      <c r="R1110" s="527"/>
      <c r="S1110" s="527"/>
      <c r="T1110" s="528"/>
      <c r="U1110" s="527"/>
      <c r="V1110" s="527"/>
    </row>
    <row r="1111" spans="1:22" x14ac:dyDescent="0.3">
      <c r="A1111" s="527"/>
      <c r="B1111" s="527"/>
      <c r="C1111" s="527"/>
      <c r="D1111" s="527"/>
      <c r="E1111" s="527"/>
      <c r="F1111" s="527"/>
      <c r="G1111" s="527"/>
      <c r="H1111" s="527"/>
      <c r="I1111" s="527"/>
      <c r="J1111" s="527"/>
      <c r="K1111" s="527"/>
      <c r="L1111" s="527"/>
      <c r="M1111" s="527"/>
      <c r="N1111" s="527"/>
      <c r="O1111" s="528"/>
      <c r="P1111" s="527"/>
      <c r="Q1111" s="527"/>
      <c r="R1111" s="527"/>
      <c r="S1111" s="527"/>
      <c r="T1111" s="528"/>
      <c r="U1111" s="527"/>
      <c r="V1111" s="527"/>
    </row>
    <row r="1112" spans="1:22" x14ac:dyDescent="0.3">
      <c r="A1112" s="527"/>
      <c r="B1112" s="527"/>
      <c r="C1112" s="527"/>
      <c r="D1112" s="527"/>
      <c r="E1112" s="527"/>
      <c r="F1112" s="527"/>
      <c r="G1112" s="527"/>
      <c r="H1112" s="527"/>
      <c r="I1112" s="527"/>
      <c r="J1112" s="527"/>
      <c r="K1112" s="527"/>
      <c r="L1112" s="527"/>
      <c r="M1112" s="527"/>
      <c r="N1112" s="527"/>
      <c r="O1112" s="528"/>
      <c r="P1112" s="527"/>
      <c r="Q1112" s="527"/>
      <c r="R1112" s="527"/>
      <c r="S1112" s="527"/>
      <c r="T1112" s="528"/>
      <c r="U1112" s="527"/>
      <c r="V1112" s="527"/>
    </row>
    <row r="1113" spans="1:22" x14ac:dyDescent="0.3">
      <c r="A1113" s="527"/>
      <c r="B1113" s="527"/>
      <c r="C1113" s="527"/>
      <c r="D1113" s="527"/>
      <c r="E1113" s="527"/>
      <c r="F1113" s="527"/>
      <c r="G1113" s="527"/>
      <c r="H1113" s="527"/>
      <c r="I1113" s="527"/>
      <c r="J1113" s="527"/>
      <c r="K1113" s="527"/>
      <c r="L1113" s="527"/>
      <c r="M1113" s="527"/>
      <c r="N1113" s="527"/>
      <c r="O1113" s="528"/>
      <c r="P1113" s="527"/>
      <c r="Q1113" s="527"/>
      <c r="R1113" s="527"/>
      <c r="S1113" s="527"/>
      <c r="T1113" s="528"/>
      <c r="U1113" s="527"/>
      <c r="V1113" s="527"/>
    </row>
    <row r="1114" spans="1:22" x14ac:dyDescent="0.3">
      <c r="A1114" s="527"/>
      <c r="B1114" s="527"/>
      <c r="C1114" s="527"/>
      <c r="D1114" s="527"/>
      <c r="E1114" s="527"/>
      <c r="F1114" s="527"/>
      <c r="G1114" s="527"/>
      <c r="H1114" s="527"/>
      <c r="I1114" s="527"/>
      <c r="J1114" s="527"/>
      <c r="K1114" s="527"/>
      <c r="L1114" s="527"/>
      <c r="M1114" s="527"/>
      <c r="N1114" s="527"/>
      <c r="O1114" s="528"/>
      <c r="P1114" s="527"/>
      <c r="Q1114" s="527"/>
      <c r="R1114" s="527"/>
      <c r="S1114" s="527"/>
      <c r="T1114" s="528"/>
      <c r="U1114" s="527"/>
      <c r="V1114" s="527"/>
    </row>
    <row r="1115" spans="1:22" x14ac:dyDescent="0.3">
      <c r="A1115" s="527"/>
      <c r="B1115" s="527"/>
      <c r="C1115" s="527"/>
      <c r="D1115" s="527"/>
      <c r="E1115" s="527"/>
      <c r="F1115" s="527"/>
      <c r="G1115" s="527"/>
      <c r="H1115" s="527"/>
      <c r="I1115" s="527"/>
      <c r="J1115" s="527"/>
      <c r="K1115" s="527"/>
      <c r="L1115" s="527"/>
      <c r="M1115" s="527"/>
      <c r="N1115" s="527"/>
      <c r="O1115" s="528"/>
      <c r="P1115" s="527"/>
      <c r="Q1115" s="527"/>
      <c r="R1115" s="527"/>
      <c r="S1115" s="527"/>
      <c r="T1115" s="528"/>
      <c r="U1115" s="527"/>
      <c r="V1115" s="527"/>
    </row>
    <row r="1116" spans="1:22" x14ac:dyDescent="0.3">
      <c r="A1116" s="527"/>
      <c r="B1116" s="527"/>
      <c r="C1116" s="527"/>
      <c r="D1116" s="527"/>
      <c r="E1116" s="527"/>
      <c r="F1116" s="527"/>
      <c r="G1116" s="527"/>
      <c r="H1116" s="527"/>
      <c r="I1116" s="527"/>
      <c r="J1116" s="527"/>
      <c r="K1116" s="527"/>
      <c r="L1116" s="527"/>
      <c r="M1116" s="527"/>
      <c r="N1116" s="527"/>
      <c r="O1116" s="528"/>
      <c r="P1116" s="527"/>
      <c r="Q1116" s="527"/>
      <c r="R1116" s="527"/>
      <c r="S1116" s="527"/>
      <c r="T1116" s="528"/>
      <c r="U1116" s="527"/>
      <c r="V1116" s="527"/>
    </row>
    <row r="1117" spans="1:22" x14ac:dyDescent="0.3">
      <c r="A1117" s="527"/>
      <c r="B1117" s="527"/>
      <c r="C1117" s="527"/>
      <c r="D1117" s="527"/>
      <c r="E1117" s="527"/>
      <c r="F1117" s="527"/>
      <c r="G1117" s="527"/>
      <c r="H1117" s="527"/>
      <c r="I1117" s="527"/>
      <c r="J1117" s="527"/>
      <c r="K1117" s="527"/>
      <c r="L1117" s="527"/>
      <c r="M1117" s="527"/>
      <c r="N1117" s="527"/>
      <c r="O1117" s="528"/>
      <c r="P1117" s="527"/>
      <c r="Q1117" s="527"/>
      <c r="R1117" s="527"/>
      <c r="S1117" s="527"/>
      <c r="T1117" s="528"/>
      <c r="U1117" s="527"/>
      <c r="V1117" s="527"/>
    </row>
    <row r="1118" spans="1:22" x14ac:dyDescent="0.3">
      <c r="A1118" s="527"/>
      <c r="B1118" s="527"/>
      <c r="C1118" s="527"/>
      <c r="D1118" s="527"/>
      <c r="E1118" s="527"/>
      <c r="F1118" s="527"/>
      <c r="G1118" s="527"/>
      <c r="H1118" s="527"/>
      <c r="I1118" s="527"/>
      <c r="J1118" s="527"/>
      <c r="K1118" s="527"/>
      <c r="L1118" s="527"/>
      <c r="M1118" s="527"/>
      <c r="N1118" s="527"/>
      <c r="O1118" s="528"/>
      <c r="P1118" s="527"/>
      <c r="Q1118" s="527"/>
      <c r="R1118" s="527"/>
      <c r="S1118" s="527"/>
      <c r="T1118" s="528"/>
      <c r="U1118" s="527"/>
      <c r="V1118" s="527"/>
    </row>
    <row r="1119" spans="1:22" x14ac:dyDescent="0.3">
      <c r="A1119" s="527"/>
      <c r="B1119" s="527"/>
      <c r="C1119" s="527"/>
      <c r="D1119" s="527"/>
      <c r="E1119" s="527"/>
      <c r="F1119" s="527"/>
      <c r="G1119" s="527"/>
      <c r="H1119" s="527"/>
      <c r="I1119" s="527"/>
      <c r="J1119" s="527"/>
      <c r="K1119" s="527"/>
      <c r="L1119" s="527"/>
      <c r="M1119" s="527"/>
      <c r="N1119" s="527"/>
      <c r="O1119" s="528"/>
      <c r="P1119" s="527"/>
      <c r="Q1119" s="527"/>
      <c r="R1119" s="527"/>
      <c r="S1119" s="527"/>
      <c r="T1119" s="528"/>
      <c r="U1119" s="527"/>
      <c r="V1119" s="527"/>
    </row>
    <row r="1120" spans="1:22" x14ac:dyDescent="0.3">
      <c r="A1120" s="527"/>
      <c r="B1120" s="527"/>
      <c r="C1120" s="527"/>
      <c r="D1120" s="527"/>
      <c r="E1120" s="527"/>
      <c r="F1120" s="527"/>
      <c r="G1120" s="527"/>
      <c r="H1120" s="527"/>
      <c r="I1120" s="527"/>
      <c r="J1120" s="527"/>
      <c r="K1120" s="527"/>
      <c r="L1120" s="527"/>
      <c r="M1120" s="527"/>
      <c r="N1120" s="527"/>
      <c r="O1120" s="528"/>
      <c r="P1120" s="527"/>
      <c r="Q1120" s="527"/>
      <c r="R1120" s="527"/>
      <c r="S1120" s="527"/>
      <c r="T1120" s="528"/>
      <c r="U1120" s="527"/>
      <c r="V1120" s="527"/>
    </row>
    <row r="1121" spans="1:22" x14ac:dyDescent="0.3">
      <c r="A1121" s="527"/>
      <c r="B1121" s="527"/>
      <c r="C1121" s="527"/>
      <c r="D1121" s="527"/>
      <c r="E1121" s="527"/>
      <c r="F1121" s="527"/>
      <c r="G1121" s="527"/>
      <c r="H1121" s="527"/>
      <c r="I1121" s="527"/>
      <c r="J1121" s="527"/>
      <c r="K1121" s="527"/>
      <c r="L1121" s="527"/>
      <c r="M1121" s="527"/>
      <c r="N1121" s="527"/>
      <c r="O1121" s="528"/>
      <c r="P1121" s="527"/>
      <c r="Q1121" s="527"/>
      <c r="R1121" s="527"/>
      <c r="S1121" s="527"/>
      <c r="T1121" s="528"/>
      <c r="U1121" s="527"/>
      <c r="V1121" s="527"/>
    </row>
    <row r="1122" spans="1:22" x14ac:dyDescent="0.3">
      <c r="A1122" s="527"/>
      <c r="B1122" s="527"/>
      <c r="C1122" s="527"/>
      <c r="D1122" s="527"/>
      <c r="E1122" s="527"/>
      <c r="F1122" s="527"/>
      <c r="G1122" s="527"/>
      <c r="H1122" s="527"/>
      <c r="I1122" s="527"/>
      <c r="J1122" s="527"/>
      <c r="K1122" s="527"/>
      <c r="L1122" s="527"/>
      <c r="M1122" s="527"/>
      <c r="N1122" s="527"/>
      <c r="O1122" s="528"/>
      <c r="P1122" s="527"/>
      <c r="Q1122" s="527"/>
      <c r="R1122" s="527"/>
      <c r="S1122" s="527"/>
      <c r="T1122" s="528"/>
      <c r="U1122" s="527"/>
      <c r="V1122" s="527"/>
    </row>
    <row r="1123" spans="1:22" x14ac:dyDescent="0.3">
      <c r="A1123" s="527"/>
      <c r="B1123" s="527"/>
      <c r="C1123" s="527"/>
      <c r="D1123" s="527"/>
      <c r="E1123" s="527"/>
      <c r="F1123" s="527"/>
      <c r="G1123" s="527"/>
      <c r="H1123" s="527"/>
      <c r="I1123" s="527"/>
      <c r="J1123" s="527"/>
      <c r="K1123" s="527"/>
      <c r="L1123" s="527"/>
      <c r="M1123" s="527"/>
      <c r="N1123" s="527"/>
      <c r="O1123" s="528"/>
      <c r="P1123" s="527"/>
      <c r="Q1123" s="527"/>
      <c r="R1123" s="527"/>
      <c r="S1123" s="527"/>
      <c r="T1123" s="528"/>
      <c r="U1123" s="527"/>
      <c r="V1123" s="527"/>
    </row>
    <row r="1124" spans="1:22" x14ac:dyDescent="0.3">
      <c r="A1124" s="527"/>
      <c r="B1124" s="527"/>
      <c r="C1124" s="527"/>
      <c r="D1124" s="527"/>
      <c r="E1124" s="527"/>
      <c r="F1124" s="527"/>
      <c r="G1124" s="527"/>
      <c r="H1124" s="527"/>
      <c r="I1124" s="527"/>
      <c r="J1124" s="527"/>
      <c r="K1124" s="527"/>
      <c r="L1124" s="527"/>
      <c r="M1124" s="527"/>
      <c r="N1124" s="527"/>
      <c r="O1124" s="528"/>
      <c r="P1124" s="527"/>
      <c r="Q1124" s="527"/>
      <c r="R1124" s="527"/>
      <c r="S1124" s="527"/>
      <c r="T1124" s="528"/>
      <c r="U1124" s="527"/>
      <c r="V1124" s="527"/>
    </row>
    <row r="1125" spans="1:22" x14ac:dyDescent="0.3">
      <c r="A1125" s="527"/>
      <c r="B1125" s="527"/>
      <c r="C1125" s="527"/>
      <c r="D1125" s="527"/>
      <c r="E1125" s="527"/>
      <c r="F1125" s="527"/>
      <c r="G1125" s="527"/>
      <c r="H1125" s="527"/>
      <c r="I1125" s="527"/>
      <c r="J1125" s="527"/>
      <c r="K1125" s="527"/>
      <c r="L1125" s="527"/>
      <c r="M1125" s="527"/>
      <c r="N1125" s="527"/>
      <c r="O1125" s="528"/>
      <c r="P1125" s="527"/>
      <c r="Q1125" s="527"/>
      <c r="R1125" s="527"/>
      <c r="S1125" s="527"/>
      <c r="T1125" s="528"/>
      <c r="U1125" s="527"/>
      <c r="V1125" s="527"/>
    </row>
    <row r="1126" spans="1:22" x14ac:dyDescent="0.3">
      <c r="A1126" s="527"/>
      <c r="B1126" s="527"/>
      <c r="C1126" s="527"/>
      <c r="D1126" s="527"/>
      <c r="E1126" s="527"/>
      <c r="F1126" s="527"/>
      <c r="G1126" s="527"/>
      <c r="H1126" s="527"/>
      <c r="I1126" s="527"/>
      <c r="J1126" s="527"/>
      <c r="K1126" s="527"/>
      <c r="L1126" s="527"/>
      <c r="M1126" s="527"/>
      <c r="N1126" s="527"/>
      <c r="O1126" s="528"/>
      <c r="P1126" s="527"/>
      <c r="Q1126" s="527"/>
      <c r="R1126" s="527"/>
      <c r="S1126" s="527"/>
      <c r="T1126" s="528"/>
      <c r="U1126" s="527"/>
      <c r="V1126" s="527"/>
    </row>
    <row r="1127" spans="1:22" x14ac:dyDescent="0.3">
      <c r="A1127" s="527"/>
      <c r="B1127" s="527"/>
      <c r="C1127" s="527"/>
      <c r="D1127" s="527"/>
      <c r="E1127" s="527"/>
      <c r="F1127" s="527"/>
      <c r="G1127" s="527"/>
      <c r="H1127" s="527"/>
      <c r="I1127" s="527"/>
      <c r="J1127" s="527"/>
      <c r="K1127" s="527"/>
      <c r="L1127" s="527"/>
      <c r="M1127" s="527"/>
      <c r="N1127" s="527"/>
      <c r="O1127" s="528"/>
      <c r="P1127" s="527"/>
      <c r="Q1127" s="527"/>
      <c r="R1127" s="527"/>
      <c r="S1127" s="527"/>
      <c r="T1127" s="528"/>
      <c r="U1127" s="527"/>
      <c r="V1127" s="527"/>
    </row>
    <row r="1128" spans="1:22" x14ac:dyDescent="0.3">
      <c r="A1128" s="527"/>
      <c r="B1128" s="527"/>
      <c r="C1128" s="527"/>
      <c r="D1128" s="527"/>
      <c r="E1128" s="527"/>
      <c r="F1128" s="527"/>
      <c r="G1128" s="527"/>
      <c r="H1128" s="527"/>
      <c r="I1128" s="527"/>
      <c r="J1128" s="527"/>
      <c r="K1128" s="527"/>
      <c r="L1128" s="527"/>
      <c r="M1128" s="527"/>
      <c r="N1128" s="527"/>
      <c r="O1128" s="528"/>
      <c r="P1128" s="527"/>
      <c r="Q1128" s="527"/>
      <c r="R1128" s="527"/>
      <c r="S1128" s="527"/>
      <c r="T1128" s="528"/>
      <c r="U1128" s="527"/>
      <c r="V1128" s="527"/>
    </row>
    <row r="1129" spans="1:22" x14ac:dyDescent="0.3">
      <c r="A1129" s="527"/>
      <c r="B1129" s="527"/>
      <c r="C1129" s="527"/>
      <c r="D1129" s="527"/>
      <c r="E1129" s="527"/>
      <c r="F1129" s="527"/>
      <c r="G1129" s="527"/>
      <c r="H1129" s="527"/>
      <c r="I1129" s="527"/>
      <c r="J1129" s="527"/>
      <c r="K1129" s="527"/>
      <c r="L1129" s="527"/>
      <c r="M1129" s="527"/>
      <c r="N1129" s="527"/>
      <c r="O1129" s="528"/>
      <c r="P1129" s="527"/>
      <c r="Q1129" s="527"/>
      <c r="R1129" s="527"/>
      <c r="S1129" s="527"/>
      <c r="T1129" s="528"/>
      <c r="U1129" s="527"/>
      <c r="V1129" s="527"/>
    </row>
    <row r="1130" spans="1:22" x14ac:dyDescent="0.3">
      <c r="A1130" s="527"/>
      <c r="B1130" s="527"/>
      <c r="C1130" s="527"/>
      <c r="D1130" s="527"/>
      <c r="E1130" s="527"/>
      <c r="F1130" s="527"/>
      <c r="G1130" s="527"/>
      <c r="H1130" s="527"/>
      <c r="I1130" s="527"/>
      <c r="J1130" s="527"/>
      <c r="K1130" s="527"/>
      <c r="L1130" s="527"/>
      <c r="M1130" s="527"/>
      <c r="N1130" s="527"/>
      <c r="O1130" s="528"/>
      <c r="P1130" s="527"/>
      <c r="Q1130" s="527"/>
      <c r="R1130" s="527"/>
      <c r="S1130" s="527"/>
      <c r="T1130" s="528"/>
      <c r="U1130" s="527"/>
      <c r="V1130" s="527"/>
    </row>
    <row r="1131" spans="1:22" x14ac:dyDescent="0.3">
      <c r="A1131" s="527"/>
      <c r="B1131" s="527"/>
      <c r="C1131" s="527"/>
      <c r="D1131" s="527"/>
      <c r="E1131" s="527"/>
      <c r="F1131" s="527"/>
      <c r="G1131" s="527"/>
      <c r="H1131" s="527"/>
      <c r="I1131" s="527"/>
      <c r="J1131" s="527"/>
      <c r="K1131" s="527"/>
      <c r="L1131" s="527"/>
      <c r="M1131" s="527"/>
      <c r="N1131" s="527"/>
      <c r="O1131" s="528"/>
      <c r="P1131" s="527"/>
      <c r="Q1131" s="527"/>
      <c r="R1131" s="527"/>
      <c r="S1131" s="527"/>
      <c r="T1131" s="528"/>
      <c r="U1131" s="527"/>
      <c r="V1131" s="527"/>
    </row>
    <row r="1132" spans="1:22" x14ac:dyDescent="0.3">
      <c r="A1132" s="527"/>
      <c r="B1132" s="527"/>
      <c r="C1132" s="527"/>
      <c r="D1132" s="527"/>
      <c r="E1132" s="527"/>
      <c r="F1132" s="527"/>
      <c r="G1132" s="527"/>
      <c r="H1132" s="527"/>
      <c r="I1132" s="527"/>
      <c r="J1132" s="527"/>
      <c r="K1132" s="527"/>
      <c r="L1132" s="527"/>
      <c r="M1132" s="527"/>
      <c r="N1132" s="527"/>
      <c r="O1132" s="528"/>
      <c r="P1132" s="527"/>
      <c r="Q1132" s="527"/>
      <c r="R1132" s="527"/>
      <c r="S1132" s="527"/>
      <c r="T1132" s="528"/>
      <c r="U1132" s="527"/>
      <c r="V1132" s="527"/>
    </row>
    <row r="1133" spans="1:22" x14ac:dyDescent="0.3">
      <c r="A1133" s="527"/>
      <c r="B1133" s="527"/>
      <c r="C1133" s="527"/>
      <c r="D1133" s="527"/>
      <c r="E1133" s="527"/>
      <c r="F1133" s="527"/>
      <c r="G1133" s="527"/>
      <c r="H1133" s="527"/>
      <c r="I1133" s="527"/>
      <c r="J1133" s="527"/>
      <c r="K1133" s="527"/>
      <c r="L1133" s="527"/>
      <c r="M1133" s="527"/>
      <c r="N1133" s="527"/>
      <c r="O1133" s="528"/>
      <c r="P1133" s="527"/>
      <c r="Q1133" s="527"/>
      <c r="R1133" s="527"/>
      <c r="S1133" s="527"/>
      <c r="T1133" s="528"/>
      <c r="U1133" s="527"/>
      <c r="V1133" s="527"/>
    </row>
    <row r="1134" spans="1:22" x14ac:dyDescent="0.3">
      <c r="A1134" s="527"/>
      <c r="B1134" s="527"/>
      <c r="C1134" s="527"/>
      <c r="D1134" s="527"/>
      <c r="E1134" s="527"/>
      <c r="F1134" s="527"/>
      <c r="G1134" s="527"/>
      <c r="H1134" s="527"/>
      <c r="I1134" s="527"/>
      <c r="J1134" s="527"/>
      <c r="K1134" s="527"/>
      <c r="L1134" s="527"/>
      <c r="M1134" s="527"/>
      <c r="N1134" s="527"/>
      <c r="O1134" s="528"/>
      <c r="P1134" s="527"/>
      <c r="Q1134" s="527"/>
      <c r="R1134" s="527"/>
      <c r="S1134" s="527"/>
      <c r="T1134" s="528"/>
      <c r="U1134" s="527"/>
      <c r="V1134" s="527"/>
    </row>
    <row r="1135" spans="1:22" x14ac:dyDescent="0.3">
      <c r="A1135" s="527"/>
      <c r="B1135" s="527"/>
      <c r="C1135" s="527"/>
      <c r="D1135" s="527"/>
      <c r="E1135" s="527"/>
      <c r="F1135" s="527"/>
      <c r="G1135" s="527"/>
      <c r="H1135" s="527"/>
      <c r="I1135" s="527"/>
      <c r="J1135" s="527"/>
      <c r="K1135" s="527"/>
      <c r="L1135" s="527"/>
      <c r="M1135" s="527"/>
      <c r="N1135" s="527"/>
      <c r="O1135" s="528"/>
      <c r="P1135" s="527"/>
      <c r="Q1135" s="527"/>
      <c r="R1135" s="527"/>
      <c r="S1135" s="527"/>
      <c r="T1135" s="528"/>
      <c r="U1135" s="527"/>
      <c r="V1135" s="527"/>
    </row>
    <row r="1136" spans="1:22" x14ac:dyDescent="0.3">
      <c r="A1136" s="527"/>
      <c r="B1136" s="527"/>
      <c r="C1136" s="527"/>
      <c r="D1136" s="527"/>
      <c r="E1136" s="527"/>
      <c r="F1136" s="527"/>
      <c r="G1136" s="527"/>
      <c r="H1136" s="527"/>
      <c r="I1136" s="527"/>
      <c r="J1136" s="527"/>
      <c r="K1136" s="527"/>
      <c r="L1136" s="527"/>
      <c r="M1136" s="527"/>
      <c r="N1136" s="527"/>
      <c r="O1136" s="528"/>
      <c r="P1136" s="527"/>
      <c r="Q1136" s="527"/>
      <c r="R1136" s="527"/>
      <c r="S1136" s="527"/>
      <c r="T1136" s="528"/>
      <c r="U1136" s="527"/>
      <c r="V1136" s="527"/>
    </row>
    <row r="1137" spans="1:22" x14ac:dyDescent="0.3">
      <c r="A1137" s="527"/>
      <c r="B1137" s="527"/>
      <c r="C1137" s="527"/>
      <c r="D1137" s="527"/>
      <c r="E1137" s="527"/>
      <c r="F1137" s="527"/>
      <c r="G1137" s="527"/>
      <c r="H1137" s="527"/>
      <c r="I1137" s="527"/>
      <c r="J1137" s="527"/>
      <c r="K1137" s="527"/>
      <c r="L1137" s="527"/>
      <c r="M1137" s="527"/>
      <c r="N1137" s="527"/>
      <c r="O1137" s="528"/>
      <c r="P1137" s="527"/>
      <c r="Q1137" s="527"/>
      <c r="R1137" s="527"/>
      <c r="S1137" s="527"/>
      <c r="T1137" s="528"/>
      <c r="U1137" s="527"/>
      <c r="V1137" s="527"/>
    </row>
    <row r="1138" spans="1:22" x14ac:dyDescent="0.3">
      <c r="A1138" s="527"/>
      <c r="B1138" s="527"/>
      <c r="C1138" s="527"/>
      <c r="D1138" s="527"/>
      <c r="E1138" s="527"/>
      <c r="F1138" s="527"/>
      <c r="G1138" s="527"/>
      <c r="H1138" s="527"/>
      <c r="I1138" s="527"/>
      <c r="J1138" s="527"/>
      <c r="K1138" s="527"/>
      <c r="L1138" s="527"/>
      <c r="M1138" s="527"/>
      <c r="N1138" s="527"/>
      <c r="O1138" s="528"/>
      <c r="P1138" s="527"/>
      <c r="Q1138" s="527"/>
      <c r="R1138" s="527"/>
      <c r="S1138" s="527"/>
      <c r="T1138" s="528"/>
      <c r="U1138" s="527"/>
      <c r="V1138" s="527"/>
    </row>
    <row r="1139" spans="1:22" x14ac:dyDescent="0.3">
      <c r="A1139" s="527"/>
      <c r="B1139" s="527"/>
      <c r="C1139" s="527"/>
      <c r="D1139" s="527"/>
      <c r="E1139" s="527"/>
      <c r="F1139" s="527"/>
      <c r="G1139" s="527"/>
      <c r="H1139" s="527"/>
      <c r="I1139" s="527"/>
      <c r="J1139" s="527"/>
      <c r="K1139" s="527"/>
      <c r="L1139" s="527"/>
      <c r="M1139" s="527"/>
      <c r="N1139" s="527"/>
      <c r="O1139" s="528"/>
      <c r="P1139" s="527"/>
      <c r="Q1139" s="527"/>
      <c r="R1139" s="527"/>
      <c r="S1139" s="527"/>
      <c r="T1139" s="528"/>
      <c r="U1139" s="527"/>
      <c r="V1139" s="527"/>
    </row>
    <row r="1140" spans="1:22" x14ac:dyDescent="0.3">
      <c r="A1140" s="527"/>
      <c r="B1140" s="527"/>
      <c r="C1140" s="527"/>
      <c r="D1140" s="527"/>
      <c r="E1140" s="527"/>
      <c r="F1140" s="527"/>
      <c r="G1140" s="527"/>
      <c r="H1140" s="527"/>
      <c r="I1140" s="527"/>
      <c r="J1140" s="527"/>
      <c r="K1140" s="527"/>
      <c r="L1140" s="527"/>
      <c r="M1140" s="527"/>
      <c r="N1140" s="527"/>
      <c r="O1140" s="528"/>
      <c r="P1140" s="527"/>
      <c r="Q1140" s="527"/>
      <c r="R1140" s="527"/>
      <c r="S1140" s="527"/>
      <c r="T1140" s="528"/>
      <c r="U1140" s="527"/>
      <c r="V1140" s="527"/>
    </row>
    <row r="1141" spans="1:22" x14ac:dyDescent="0.3">
      <c r="A1141" s="527"/>
      <c r="B1141" s="527"/>
      <c r="C1141" s="527"/>
      <c r="D1141" s="527"/>
      <c r="E1141" s="527"/>
      <c r="F1141" s="527"/>
      <c r="G1141" s="527"/>
      <c r="H1141" s="527"/>
      <c r="I1141" s="527"/>
      <c r="J1141" s="527"/>
      <c r="K1141" s="527"/>
      <c r="L1141" s="527"/>
      <c r="M1141" s="527"/>
      <c r="N1141" s="527"/>
      <c r="O1141" s="528"/>
      <c r="P1141" s="527"/>
      <c r="Q1141" s="527"/>
      <c r="R1141" s="527"/>
      <c r="S1141" s="527"/>
      <c r="T1141" s="528"/>
      <c r="U1141" s="527"/>
      <c r="V1141" s="527"/>
    </row>
    <row r="1142" spans="1:22" x14ac:dyDescent="0.3">
      <c r="A1142" s="527"/>
      <c r="B1142" s="527"/>
      <c r="C1142" s="527"/>
      <c r="D1142" s="527"/>
      <c r="E1142" s="527"/>
      <c r="F1142" s="527"/>
      <c r="G1142" s="527"/>
      <c r="H1142" s="527"/>
      <c r="I1142" s="527"/>
      <c r="J1142" s="527"/>
      <c r="K1142" s="527"/>
      <c r="L1142" s="527"/>
      <c r="M1142" s="527"/>
      <c r="N1142" s="527"/>
      <c r="O1142" s="528"/>
      <c r="P1142" s="527"/>
      <c r="Q1142" s="527"/>
      <c r="R1142" s="527"/>
      <c r="S1142" s="527"/>
      <c r="T1142" s="528"/>
      <c r="U1142" s="527"/>
      <c r="V1142" s="527"/>
    </row>
    <row r="1143" spans="1:22" x14ac:dyDescent="0.3">
      <c r="A1143" s="527"/>
      <c r="B1143" s="527"/>
      <c r="C1143" s="527"/>
      <c r="D1143" s="527"/>
      <c r="E1143" s="527"/>
      <c r="F1143" s="527"/>
      <c r="G1143" s="527"/>
      <c r="H1143" s="527"/>
      <c r="I1143" s="527"/>
      <c r="J1143" s="527"/>
      <c r="K1143" s="527"/>
      <c r="L1143" s="527"/>
      <c r="M1143" s="527"/>
      <c r="N1143" s="527"/>
      <c r="O1143" s="528"/>
      <c r="P1143" s="527"/>
      <c r="Q1143" s="527"/>
      <c r="R1143" s="527"/>
      <c r="S1143" s="527"/>
      <c r="T1143" s="528"/>
      <c r="U1143" s="527"/>
      <c r="V1143" s="527"/>
    </row>
    <row r="1144" spans="1:22" x14ac:dyDescent="0.3">
      <c r="A1144" s="527"/>
      <c r="B1144" s="527"/>
      <c r="C1144" s="527"/>
      <c r="D1144" s="527"/>
      <c r="E1144" s="527"/>
      <c r="F1144" s="527"/>
      <c r="G1144" s="527"/>
      <c r="H1144" s="527"/>
      <c r="I1144" s="527"/>
      <c r="J1144" s="527"/>
      <c r="K1144" s="527"/>
      <c r="L1144" s="527"/>
      <c r="M1144" s="527"/>
      <c r="N1144" s="527"/>
      <c r="O1144" s="528"/>
      <c r="P1144" s="527"/>
      <c r="Q1144" s="527"/>
      <c r="R1144" s="527"/>
      <c r="S1144" s="527"/>
      <c r="T1144" s="528"/>
      <c r="U1144" s="527"/>
      <c r="V1144" s="527"/>
    </row>
    <row r="1145" spans="1:22" x14ac:dyDescent="0.3">
      <c r="A1145" s="527"/>
      <c r="B1145" s="527"/>
      <c r="C1145" s="527"/>
      <c r="D1145" s="527"/>
      <c r="E1145" s="527"/>
      <c r="F1145" s="527"/>
      <c r="G1145" s="527"/>
      <c r="H1145" s="527"/>
      <c r="I1145" s="527"/>
      <c r="J1145" s="527"/>
      <c r="K1145" s="527"/>
      <c r="L1145" s="527"/>
      <c r="M1145" s="527"/>
      <c r="N1145" s="527"/>
      <c r="O1145" s="528"/>
      <c r="P1145" s="527"/>
      <c r="Q1145" s="527"/>
      <c r="R1145" s="527"/>
      <c r="S1145" s="527"/>
      <c r="T1145" s="528"/>
      <c r="U1145" s="527"/>
      <c r="V1145" s="527"/>
    </row>
    <row r="1146" spans="1:22" x14ac:dyDescent="0.3">
      <c r="A1146" s="527"/>
      <c r="B1146" s="527"/>
      <c r="C1146" s="527"/>
      <c r="D1146" s="527"/>
      <c r="E1146" s="527"/>
      <c r="F1146" s="527"/>
      <c r="G1146" s="527"/>
      <c r="H1146" s="527"/>
      <c r="I1146" s="527"/>
      <c r="J1146" s="527"/>
      <c r="K1146" s="527"/>
      <c r="L1146" s="527"/>
      <c r="M1146" s="527"/>
      <c r="N1146" s="527"/>
      <c r="O1146" s="528"/>
      <c r="P1146" s="527"/>
      <c r="Q1146" s="527"/>
      <c r="R1146" s="527"/>
      <c r="S1146" s="527"/>
      <c r="T1146" s="528"/>
      <c r="U1146" s="527"/>
      <c r="V1146" s="527"/>
    </row>
    <row r="1147" spans="1:22" x14ac:dyDescent="0.3">
      <c r="A1147" s="527"/>
      <c r="B1147" s="527"/>
      <c r="C1147" s="527"/>
      <c r="D1147" s="527"/>
      <c r="E1147" s="527"/>
      <c r="F1147" s="527"/>
      <c r="G1147" s="527"/>
      <c r="H1147" s="527"/>
      <c r="I1147" s="527"/>
      <c r="J1147" s="527"/>
      <c r="K1147" s="527"/>
      <c r="L1147" s="527"/>
      <c r="M1147" s="527"/>
      <c r="N1147" s="527"/>
      <c r="O1147" s="528"/>
      <c r="P1147" s="527"/>
      <c r="Q1147" s="527"/>
      <c r="R1147" s="527"/>
      <c r="S1147" s="527"/>
      <c r="T1147" s="528"/>
      <c r="U1147" s="527"/>
      <c r="V1147" s="527"/>
    </row>
    <row r="1148" spans="1:22" x14ac:dyDescent="0.3">
      <c r="A1148" s="527"/>
      <c r="B1148" s="527"/>
      <c r="C1148" s="527"/>
      <c r="D1148" s="527"/>
      <c r="E1148" s="527"/>
      <c r="F1148" s="527"/>
      <c r="G1148" s="527"/>
      <c r="H1148" s="527"/>
      <c r="I1148" s="527"/>
      <c r="J1148" s="527"/>
      <c r="K1148" s="527"/>
      <c r="L1148" s="527"/>
      <c r="M1148" s="527"/>
      <c r="N1148" s="527"/>
      <c r="O1148" s="528"/>
      <c r="P1148" s="527"/>
      <c r="Q1148" s="527"/>
      <c r="R1148" s="527"/>
      <c r="S1148" s="527"/>
      <c r="T1148" s="528"/>
      <c r="U1148" s="527"/>
      <c r="V1148" s="527"/>
    </row>
    <row r="1149" spans="1:22" x14ac:dyDescent="0.3">
      <c r="A1149" s="527"/>
      <c r="B1149" s="527"/>
      <c r="C1149" s="527"/>
      <c r="D1149" s="527"/>
      <c r="E1149" s="527"/>
      <c r="F1149" s="527"/>
      <c r="G1149" s="527"/>
      <c r="H1149" s="527"/>
      <c r="I1149" s="527"/>
      <c r="J1149" s="527"/>
      <c r="K1149" s="527"/>
      <c r="L1149" s="527"/>
      <c r="M1149" s="527"/>
      <c r="N1149" s="527"/>
      <c r="O1149" s="528"/>
      <c r="P1149" s="527"/>
      <c r="Q1149" s="527"/>
      <c r="R1149" s="527"/>
      <c r="S1149" s="527"/>
      <c r="T1149" s="528"/>
      <c r="U1149" s="527"/>
      <c r="V1149" s="527"/>
    </row>
    <row r="1150" spans="1:22" x14ac:dyDescent="0.3">
      <c r="A1150" s="527"/>
      <c r="B1150" s="527"/>
      <c r="C1150" s="527"/>
      <c r="D1150" s="527"/>
      <c r="E1150" s="527"/>
      <c r="F1150" s="527"/>
      <c r="G1150" s="527"/>
      <c r="H1150" s="527"/>
      <c r="I1150" s="527"/>
      <c r="J1150" s="527"/>
      <c r="K1150" s="527"/>
      <c r="L1150" s="527"/>
      <c r="M1150" s="527"/>
      <c r="N1150" s="527"/>
      <c r="O1150" s="528"/>
      <c r="P1150" s="527"/>
      <c r="Q1150" s="527"/>
      <c r="R1150" s="527"/>
      <c r="S1150" s="527"/>
      <c r="T1150" s="528"/>
      <c r="U1150" s="527"/>
      <c r="V1150" s="527"/>
    </row>
    <row r="1151" spans="1:22" x14ac:dyDescent="0.3">
      <c r="A1151" s="527"/>
      <c r="B1151" s="527"/>
      <c r="C1151" s="527"/>
      <c r="D1151" s="527"/>
      <c r="E1151" s="527"/>
      <c r="F1151" s="527"/>
      <c r="G1151" s="527"/>
      <c r="H1151" s="527"/>
      <c r="I1151" s="527"/>
      <c r="J1151" s="527"/>
      <c r="K1151" s="527"/>
      <c r="L1151" s="527"/>
      <c r="M1151" s="527"/>
      <c r="N1151" s="527"/>
      <c r="O1151" s="528"/>
      <c r="P1151" s="527"/>
      <c r="Q1151" s="527"/>
      <c r="R1151" s="527"/>
      <c r="S1151" s="527"/>
      <c r="T1151" s="528"/>
      <c r="U1151" s="527"/>
      <c r="V1151" s="527"/>
    </row>
    <row r="1152" spans="1:22" x14ac:dyDescent="0.3">
      <c r="A1152" s="527"/>
      <c r="B1152" s="527"/>
      <c r="C1152" s="527"/>
      <c r="D1152" s="527"/>
      <c r="E1152" s="527"/>
      <c r="F1152" s="527"/>
      <c r="G1152" s="527"/>
      <c r="H1152" s="527"/>
      <c r="I1152" s="527"/>
      <c r="J1152" s="527"/>
      <c r="K1152" s="527"/>
      <c r="L1152" s="527"/>
      <c r="M1152" s="527"/>
      <c r="N1152" s="527"/>
      <c r="O1152" s="528"/>
      <c r="P1152" s="527"/>
      <c r="Q1152" s="527"/>
      <c r="R1152" s="527"/>
      <c r="S1152" s="527"/>
      <c r="T1152" s="528"/>
      <c r="U1152" s="527"/>
      <c r="V1152" s="527"/>
    </row>
    <row r="1153" spans="1:22" x14ac:dyDescent="0.3">
      <c r="A1153" s="527"/>
      <c r="B1153" s="527"/>
      <c r="C1153" s="527"/>
      <c r="D1153" s="527"/>
      <c r="E1153" s="527"/>
      <c r="F1153" s="527"/>
      <c r="G1153" s="527"/>
      <c r="H1153" s="527"/>
      <c r="I1153" s="527"/>
      <c r="J1153" s="527"/>
      <c r="K1153" s="527"/>
      <c r="L1153" s="527"/>
      <c r="M1153" s="527"/>
      <c r="N1153" s="527"/>
      <c r="O1153" s="528"/>
      <c r="P1153" s="527"/>
      <c r="Q1153" s="527"/>
      <c r="R1153" s="527"/>
      <c r="S1153" s="527"/>
      <c r="T1153" s="528"/>
      <c r="U1153" s="527"/>
      <c r="V1153" s="527"/>
    </row>
    <row r="1154" spans="1:22" x14ac:dyDescent="0.3">
      <c r="A1154" s="527"/>
      <c r="B1154" s="527"/>
      <c r="C1154" s="527"/>
      <c r="D1154" s="527"/>
      <c r="E1154" s="527"/>
      <c r="F1154" s="527"/>
      <c r="G1154" s="527"/>
      <c r="H1154" s="527"/>
      <c r="I1154" s="527"/>
      <c r="J1154" s="527"/>
      <c r="K1154" s="527"/>
      <c r="L1154" s="527"/>
      <c r="M1154" s="527"/>
      <c r="N1154" s="527"/>
      <c r="O1154" s="528"/>
      <c r="P1154" s="527"/>
      <c r="Q1154" s="527"/>
      <c r="R1154" s="527"/>
      <c r="S1154" s="527"/>
      <c r="T1154" s="528"/>
      <c r="U1154" s="527"/>
      <c r="V1154" s="527"/>
    </row>
    <row r="1155" spans="1:22" x14ac:dyDescent="0.3">
      <c r="A1155" s="527"/>
      <c r="B1155" s="527"/>
      <c r="C1155" s="527"/>
      <c r="D1155" s="527"/>
      <c r="E1155" s="527"/>
      <c r="F1155" s="527"/>
      <c r="G1155" s="527"/>
      <c r="H1155" s="527"/>
      <c r="I1155" s="527"/>
      <c r="J1155" s="527"/>
      <c r="K1155" s="527"/>
      <c r="L1155" s="527"/>
      <c r="M1155" s="527"/>
      <c r="N1155" s="527"/>
      <c r="O1155" s="528"/>
      <c r="P1155" s="527"/>
      <c r="Q1155" s="527"/>
      <c r="R1155" s="527"/>
      <c r="S1155" s="527"/>
      <c r="T1155" s="528"/>
      <c r="U1155" s="527"/>
      <c r="V1155" s="527"/>
    </row>
    <row r="1156" spans="1:22" x14ac:dyDescent="0.3">
      <c r="A1156" s="527"/>
      <c r="B1156" s="527"/>
      <c r="C1156" s="527"/>
      <c r="D1156" s="527"/>
      <c r="E1156" s="527"/>
      <c r="F1156" s="527"/>
      <c r="G1156" s="527"/>
      <c r="H1156" s="527"/>
      <c r="I1156" s="527"/>
      <c r="J1156" s="527"/>
      <c r="K1156" s="527"/>
      <c r="L1156" s="527"/>
      <c r="M1156" s="527"/>
      <c r="N1156" s="527"/>
      <c r="O1156" s="528"/>
      <c r="P1156" s="527"/>
      <c r="Q1156" s="527"/>
      <c r="R1156" s="527"/>
      <c r="S1156" s="527"/>
      <c r="T1156" s="528"/>
      <c r="U1156" s="527"/>
      <c r="V1156" s="527"/>
    </row>
    <row r="1157" spans="1:22" x14ac:dyDescent="0.3">
      <c r="A1157" s="527"/>
      <c r="B1157" s="527"/>
      <c r="C1157" s="527"/>
      <c r="D1157" s="527"/>
      <c r="E1157" s="527"/>
      <c r="F1157" s="527"/>
      <c r="G1157" s="527"/>
      <c r="H1157" s="527"/>
      <c r="I1157" s="527"/>
      <c r="J1157" s="527"/>
      <c r="K1157" s="527"/>
      <c r="L1157" s="527"/>
      <c r="M1157" s="527"/>
      <c r="N1157" s="527"/>
      <c r="O1157" s="528"/>
      <c r="P1157" s="527"/>
      <c r="Q1157" s="527"/>
      <c r="R1157" s="527"/>
      <c r="S1157" s="527"/>
      <c r="T1157" s="528"/>
      <c r="U1157" s="527"/>
      <c r="V1157" s="527"/>
    </row>
    <row r="1158" spans="1:22" x14ac:dyDescent="0.3">
      <c r="A1158" s="527"/>
      <c r="B1158" s="527"/>
      <c r="C1158" s="527"/>
      <c r="D1158" s="527"/>
      <c r="E1158" s="527"/>
      <c r="F1158" s="527"/>
      <c r="G1158" s="527"/>
      <c r="H1158" s="527"/>
      <c r="I1158" s="527"/>
      <c r="J1158" s="527"/>
      <c r="K1158" s="527"/>
      <c r="L1158" s="527"/>
      <c r="M1158" s="527"/>
      <c r="N1158" s="527"/>
      <c r="O1158" s="528"/>
      <c r="P1158" s="527"/>
      <c r="Q1158" s="527"/>
      <c r="R1158" s="527"/>
      <c r="S1158" s="527"/>
      <c r="T1158" s="528"/>
      <c r="U1158" s="527"/>
      <c r="V1158" s="527"/>
    </row>
    <row r="1159" spans="1:22" x14ac:dyDescent="0.3">
      <c r="A1159" s="527"/>
      <c r="B1159" s="527"/>
      <c r="C1159" s="527"/>
      <c r="D1159" s="527"/>
      <c r="E1159" s="527"/>
      <c r="F1159" s="527"/>
      <c r="G1159" s="527"/>
      <c r="H1159" s="527"/>
      <c r="I1159" s="527"/>
      <c r="J1159" s="527"/>
      <c r="K1159" s="527"/>
      <c r="L1159" s="527"/>
      <c r="M1159" s="527"/>
      <c r="N1159" s="527"/>
      <c r="O1159" s="528"/>
      <c r="P1159" s="527"/>
      <c r="Q1159" s="527"/>
      <c r="R1159" s="527"/>
      <c r="S1159" s="527"/>
      <c r="T1159" s="528"/>
      <c r="U1159" s="527"/>
      <c r="V1159" s="527"/>
    </row>
    <row r="1160" spans="1:22" x14ac:dyDescent="0.3">
      <c r="A1160" s="527"/>
      <c r="B1160" s="527"/>
      <c r="C1160" s="527"/>
      <c r="D1160" s="527"/>
      <c r="E1160" s="527"/>
      <c r="F1160" s="527"/>
      <c r="G1160" s="527"/>
      <c r="H1160" s="527"/>
      <c r="I1160" s="527"/>
      <c r="J1160" s="527"/>
      <c r="K1160" s="527"/>
      <c r="L1160" s="527"/>
      <c r="M1160" s="527"/>
      <c r="N1160" s="527"/>
      <c r="O1160" s="528"/>
      <c r="P1160" s="527"/>
      <c r="Q1160" s="527"/>
      <c r="R1160" s="527"/>
      <c r="S1160" s="527"/>
      <c r="T1160" s="528"/>
      <c r="U1160" s="527"/>
      <c r="V1160" s="527"/>
    </row>
    <row r="1161" spans="1:22" x14ac:dyDescent="0.3">
      <c r="A1161" s="527"/>
      <c r="B1161" s="527"/>
      <c r="C1161" s="527"/>
      <c r="D1161" s="527"/>
      <c r="E1161" s="527"/>
      <c r="F1161" s="527"/>
      <c r="G1161" s="527"/>
      <c r="H1161" s="527"/>
      <c r="I1161" s="527"/>
      <c r="J1161" s="527"/>
      <c r="K1161" s="527"/>
      <c r="L1161" s="527"/>
      <c r="M1161" s="527"/>
      <c r="N1161" s="527"/>
      <c r="O1161" s="528"/>
      <c r="P1161" s="527"/>
      <c r="Q1161" s="527"/>
      <c r="R1161" s="527"/>
      <c r="S1161" s="527"/>
      <c r="T1161" s="528"/>
      <c r="U1161" s="527"/>
      <c r="V1161" s="527"/>
    </row>
    <row r="1162" spans="1:22" x14ac:dyDescent="0.3">
      <c r="A1162" s="527"/>
      <c r="B1162" s="527"/>
      <c r="C1162" s="527"/>
      <c r="D1162" s="527"/>
      <c r="E1162" s="527"/>
      <c r="F1162" s="527"/>
      <c r="G1162" s="527"/>
      <c r="H1162" s="527"/>
      <c r="I1162" s="527"/>
      <c r="J1162" s="527"/>
      <c r="K1162" s="527"/>
      <c r="L1162" s="527"/>
      <c r="M1162" s="527"/>
      <c r="N1162" s="527"/>
      <c r="O1162" s="528"/>
      <c r="P1162" s="527"/>
      <c r="Q1162" s="527"/>
      <c r="R1162" s="527"/>
      <c r="S1162" s="527"/>
      <c r="T1162" s="528"/>
      <c r="U1162" s="527"/>
      <c r="V1162" s="527"/>
    </row>
    <row r="1163" spans="1:22" x14ac:dyDescent="0.3">
      <c r="A1163" s="527"/>
      <c r="B1163" s="527"/>
      <c r="C1163" s="527"/>
      <c r="D1163" s="527"/>
      <c r="E1163" s="527"/>
      <c r="F1163" s="527"/>
      <c r="G1163" s="527"/>
      <c r="H1163" s="527"/>
      <c r="I1163" s="527"/>
      <c r="J1163" s="527"/>
      <c r="K1163" s="527"/>
      <c r="L1163" s="527"/>
      <c r="M1163" s="527"/>
      <c r="N1163" s="527"/>
      <c r="O1163" s="528"/>
      <c r="P1163" s="527"/>
      <c r="Q1163" s="527"/>
      <c r="R1163" s="527"/>
      <c r="S1163" s="527"/>
      <c r="T1163" s="528"/>
      <c r="U1163" s="527"/>
      <c r="V1163" s="527"/>
    </row>
    <row r="1164" spans="1:22" x14ac:dyDescent="0.3">
      <c r="A1164" s="527"/>
      <c r="B1164" s="527"/>
      <c r="C1164" s="527"/>
      <c r="D1164" s="527"/>
      <c r="E1164" s="527"/>
      <c r="F1164" s="527"/>
      <c r="G1164" s="527"/>
      <c r="H1164" s="527"/>
      <c r="I1164" s="527"/>
      <c r="J1164" s="527"/>
      <c r="K1164" s="527"/>
      <c r="L1164" s="527"/>
      <c r="M1164" s="527"/>
      <c r="N1164" s="527"/>
      <c r="O1164" s="528"/>
      <c r="P1164" s="527"/>
      <c r="Q1164" s="527"/>
      <c r="R1164" s="527"/>
      <c r="S1164" s="527"/>
      <c r="T1164" s="528"/>
      <c r="U1164" s="527"/>
      <c r="V1164" s="527"/>
    </row>
    <row r="1165" spans="1:22" x14ac:dyDescent="0.3">
      <c r="A1165" s="527"/>
      <c r="B1165" s="527"/>
      <c r="C1165" s="527"/>
      <c r="D1165" s="527"/>
      <c r="E1165" s="527"/>
      <c r="F1165" s="527"/>
      <c r="G1165" s="527"/>
      <c r="H1165" s="527"/>
      <c r="I1165" s="527"/>
      <c r="J1165" s="527"/>
      <c r="K1165" s="527"/>
      <c r="L1165" s="527"/>
      <c r="M1165" s="527"/>
      <c r="N1165" s="527"/>
      <c r="O1165" s="528"/>
      <c r="P1165" s="527"/>
      <c r="Q1165" s="527"/>
      <c r="R1165" s="527"/>
      <c r="S1165" s="527"/>
      <c r="T1165" s="528"/>
      <c r="U1165" s="527"/>
      <c r="V1165" s="527"/>
    </row>
    <row r="1166" spans="1:22" x14ac:dyDescent="0.3">
      <c r="A1166" s="527"/>
      <c r="B1166" s="527"/>
      <c r="C1166" s="527"/>
      <c r="D1166" s="527"/>
      <c r="E1166" s="527"/>
      <c r="F1166" s="527"/>
      <c r="G1166" s="527"/>
      <c r="H1166" s="527"/>
      <c r="I1166" s="527"/>
      <c r="J1166" s="527"/>
      <c r="K1166" s="527"/>
      <c r="L1166" s="527"/>
      <c r="M1166" s="527"/>
      <c r="N1166" s="527"/>
      <c r="O1166" s="528"/>
      <c r="P1166" s="527"/>
      <c r="Q1166" s="527"/>
      <c r="R1166" s="527"/>
      <c r="S1166" s="527"/>
      <c r="T1166" s="528"/>
      <c r="U1166" s="527"/>
      <c r="V1166" s="527"/>
    </row>
    <row r="1167" spans="1:22" x14ac:dyDescent="0.3">
      <c r="A1167" s="527"/>
      <c r="B1167" s="527"/>
      <c r="C1167" s="527"/>
      <c r="D1167" s="527"/>
      <c r="E1167" s="527"/>
      <c r="F1167" s="527"/>
      <c r="G1167" s="527"/>
      <c r="H1167" s="527"/>
      <c r="I1167" s="527"/>
      <c r="J1167" s="527"/>
      <c r="K1167" s="527"/>
      <c r="L1167" s="527"/>
      <c r="M1167" s="527"/>
      <c r="N1167" s="527"/>
      <c r="O1167" s="528"/>
      <c r="P1167" s="527"/>
      <c r="Q1167" s="527"/>
      <c r="R1167" s="527"/>
      <c r="S1167" s="527"/>
      <c r="T1167" s="528"/>
      <c r="U1167" s="527"/>
      <c r="V1167" s="527"/>
    </row>
    <row r="1168" spans="1:22" x14ac:dyDescent="0.3">
      <c r="A1168" s="527"/>
      <c r="B1168" s="527"/>
      <c r="C1168" s="527"/>
      <c r="D1168" s="527"/>
      <c r="E1168" s="527"/>
      <c r="F1168" s="527"/>
      <c r="G1168" s="527"/>
      <c r="H1168" s="527"/>
      <c r="I1168" s="527"/>
      <c r="J1168" s="527"/>
      <c r="K1168" s="527"/>
      <c r="L1168" s="527"/>
      <c r="M1168" s="527"/>
      <c r="N1168" s="527"/>
      <c r="O1168" s="528"/>
      <c r="P1168" s="527"/>
      <c r="Q1168" s="527"/>
      <c r="R1168" s="527"/>
      <c r="S1168" s="527"/>
      <c r="T1168" s="528"/>
      <c r="U1168" s="527"/>
      <c r="V1168" s="527"/>
    </row>
    <row r="1169" spans="1:22" x14ac:dyDescent="0.3">
      <c r="A1169" s="527"/>
      <c r="B1169" s="527"/>
      <c r="C1169" s="527"/>
      <c r="D1169" s="527"/>
      <c r="E1169" s="527"/>
      <c r="F1169" s="527"/>
      <c r="G1169" s="527"/>
      <c r="H1169" s="527"/>
      <c r="I1169" s="527"/>
      <c r="J1169" s="527"/>
      <c r="K1169" s="527"/>
      <c r="L1169" s="527"/>
      <c r="M1169" s="527"/>
      <c r="N1169" s="527"/>
      <c r="O1169" s="528"/>
      <c r="P1169" s="527"/>
      <c r="Q1169" s="527"/>
      <c r="R1169" s="527"/>
      <c r="S1169" s="527"/>
      <c r="T1169" s="528"/>
      <c r="U1169" s="527"/>
      <c r="V1169" s="527"/>
    </row>
    <row r="1170" spans="1:22" x14ac:dyDescent="0.3">
      <c r="A1170" s="527"/>
      <c r="B1170" s="527"/>
      <c r="C1170" s="527"/>
      <c r="D1170" s="527"/>
      <c r="E1170" s="527"/>
      <c r="F1170" s="527"/>
      <c r="G1170" s="527"/>
      <c r="H1170" s="527"/>
      <c r="I1170" s="527"/>
      <c r="J1170" s="527"/>
      <c r="K1170" s="527"/>
      <c r="L1170" s="527"/>
      <c r="M1170" s="527"/>
      <c r="N1170" s="527"/>
      <c r="O1170" s="528"/>
      <c r="P1170" s="527"/>
      <c r="Q1170" s="527"/>
      <c r="R1170" s="527"/>
      <c r="S1170" s="527"/>
      <c r="T1170" s="528"/>
      <c r="U1170" s="527"/>
      <c r="V1170" s="527"/>
    </row>
    <row r="1171" spans="1:22" x14ac:dyDescent="0.3">
      <c r="A1171" s="527"/>
      <c r="B1171" s="527"/>
      <c r="C1171" s="527"/>
      <c r="D1171" s="527"/>
      <c r="E1171" s="527"/>
      <c r="F1171" s="527"/>
      <c r="G1171" s="527"/>
      <c r="H1171" s="527"/>
      <c r="I1171" s="527"/>
      <c r="J1171" s="527"/>
      <c r="K1171" s="527"/>
      <c r="L1171" s="527"/>
      <c r="M1171" s="527"/>
      <c r="N1171" s="527"/>
      <c r="O1171" s="528"/>
      <c r="P1171" s="527"/>
      <c r="Q1171" s="527"/>
      <c r="R1171" s="527"/>
      <c r="S1171" s="527"/>
      <c r="T1171" s="528"/>
      <c r="U1171" s="527"/>
      <c r="V1171" s="527"/>
    </row>
    <row r="1172" spans="1:22" x14ac:dyDescent="0.3">
      <c r="A1172" s="527"/>
      <c r="B1172" s="527"/>
      <c r="C1172" s="527"/>
      <c r="D1172" s="527"/>
      <c r="E1172" s="527"/>
      <c r="F1172" s="527"/>
      <c r="G1172" s="527"/>
      <c r="H1172" s="527"/>
      <c r="I1172" s="527"/>
      <c r="J1172" s="527"/>
      <c r="K1172" s="527"/>
      <c r="L1172" s="527"/>
      <c r="M1172" s="527"/>
      <c r="N1172" s="527"/>
      <c r="O1172" s="528"/>
      <c r="P1172" s="527"/>
      <c r="Q1172" s="527"/>
      <c r="R1172" s="527"/>
      <c r="S1172" s="527"/>
      <c r="T1172" s="528"/>
      <c r="U1172" s="527"/>
      <c r="V1172" s="527"/>
    </row>
    <row r="1173" spans="1:22" x14ac:dyDescent="0.3">
      <c r="A1173" s="527"/>
      <c r="B1173" s="527"/>
      <c r="C1173" s="527"/>
      <c r="D1173" s="527"/>
      <c r="E1173" s="527"/>
      <c r="F1173" s="527"/>
      <c r="G1173" s="527"/>
      <c r="H1173" s="527"/>
      <c r="I1173" s="527"/>
      <c r="J1173" s="527"/>
      <c r="K1173" s="527"/>
      <c r="L1173" s="527"/>
      <c r="M1173" s="527"/>
      <c r="N1173" s="527"/>
      <c r="O1173" s="528"/>
      <c r="P1173" s="527"/>
      <c r="Q1173" s="527"/>
      <c r="R1173" s="527"/>
      <c r="S1173" s="527"/>
      <c r="T1173" s="528"/>
      <c r="U1173" s="527"/>
      <c r="V1173" s="527"/>
    </row>
    <row r="1174" spans="1:22" x14ac:dyDescent="0.3">
      <c r="A1174" s="527"/>
      <c r="B1174" s="527"/>
      <c r="C1174" s="527"/>
      <c r="D1174" s="527"/>
      <c r="E1174" s="527"/>
      <c r="F1174" s="527"/>
      <c r="G1174" s="527"/>
      <c r="H1174" s="527"/>
      <c r="I1174" s="527"/>
      <c r="J1174" s="527"/>
      <c r="K1174" s="527"/>
      <c r="L1174" s="527"/>
      <c r="M1174" s="527"/>
      <c r="N1174" s="527"/>
      <c r="O1174" s="528"/>
      <c r="P1174" s="527"/>
      <c r="Q1174" s="527"/>
      <c r="R1174" s="527"/>
      <c r="S1174" s="527"/>
      <c r="T1174" s="528"/>
      <c r="U1174" s="527"/>
      <c r="V1174" s="527"/>
    </row>
    <row r="1175" spans="1:22" x14ac:dyDescent="0.3">
      <c r="A1175" s="527"/>
      <c r="B1175" s="527"/>
      <c r="C1175" s="527"/>
      <c r="D1175" s="527"/>
      <c r="E1175" s="527"/>
      <c r="F1175" s="527"/>
      <c r="G1175" s="527"/>
      <c r="H1175" s="527"/>
      <c r="I1175" s="527"/>
      <c r="J1175" s="527"/>
      <c r="K1175" s="527"/>
      <c r="L1175" s="527"/>
      <c r="M1175" s="527"/>
      <c r="N1175" s="527"/>
      <c r="O1175" s="528"/>
      <c r="P1175" s="527"/>
      <c r="Q1175" s="527"/>
      <c r="R1175" s="527"/>
      <c r="S1175" s="527"/>
      <c r="T1175" s="528"/>
      <c r="U1175" s="527"/>
      <c r="V1175" s="527"/>
    </row>
    <row r="1176" spans="1:22" x14ac:dyDescent="0.3">
      <c r="A1176" s="527"/>
      <c r="B1176" s="527"/>
      <c r="C1176" s="527"/>
      <c r="D1176" s="527"/>
      <c r="E1176" s="527"/>
      <c r="F1176" s="527"/>
      <c r="G1176" s="527"/>
      <c r="H1176" s="527"/>
      <c r="I1176" s="527"/>
      <c r="J1176" s="527"/>
      <c r="K1176" s="527"/>
      <c r="L1176" s="527"/>
      <c r="M1176" s="527"/>
      <c r="N1176" s="527"/>
      <c r="O1176" s="528"/>
      <c r="P1176" s="527"/>
      <c r="Q1176" s="527"/>
      <c r="R1176" s="527"/>
      <c r="S1176" s="527"/>
      <c r="T1176" s="528"/>
      <c r="U1176" s="527"/>
      <c r="V1176" s="527"/>
    </row>
    <row r="1177" spans="1:22" x14ac:dyDescent="0.3">
      <c r="A1177" s="527"/>
      <c r="B1177" s="527"/>
      <c r="C1177" s="527"/>
      <c r="D1177" s="527"/>
      <c r="E1177" s="527"/>
      <c r="F1177" s="527"/>
      <c r="G1177" s="527"/>
      <c r="H1177" s="527"/>
      <c r="I1177" s="527"/>
      <c r="J1177" s="527"/>
      <c r="K1177" s="527"/>
      <c r="L1177" s="527"/>
      <c r="M1177" s="527"/>
      <c r="N1177" s="527"/>
      <c r="O1177" s="528"/>
      <c r="P1177" s="527"/>
      <c r="Q1177" s="527"/>
      <c r="R1177" s="527"/>
      <c r="S1177" s="527"/>
      <c r="T1177" s="528"/>
      <c r="U1177" s="527"/>
      <c r="V1177" s="527"/>
    </row>
    <row r="1178" spans="1:22" x14ac:dyDescent="0.3">
      <c r="A1178" s="527"/>
      <c r="B1178" s="527"/>
      <c r="C1178" s="527"/>
      <c r="D1178" s="527"/>
      <c r="E1178" s="527"/>
      <c r="F1178" s="527"/>
      <c r="G1178" s="527"/>
      <c r="H1178" s="527"/>
      <c r="I1178" s="527"/>
      <c r="J1178" s="527"/>
      <c r="K1178" s="527"/>
      <c r="L1178" s="527"/>
      <c r="M1178" s="527"/>
      <c r="N1178" s="527"/>
      <c r="O1178" s="528"/>
      <c r="P1178" s="527"/>
      <c r="Q1178" s="527"/>
      <c r="R1178" s="527"/>
      <c r="S1178" s="527"/>
      <c r="T1178" s="528"/>
      <c r="U1178" s="527"/>
      <c r="V1178" s="527"/>
    </row>
    <row r="1179" spans="1:22" x14ac:dyDescent="0.3">
      <c r="A1179" s="527"/>
      <c r="B1179" s="527"/>
      <c r="C1179" s="527"/>
      <c r="D1179" s="527"/>
      <c r="E1179" s="527"/>
      <c r="F1179" s="527"/>
      <c r="G1179" s="527"/>
      <c r="H1179" s="527"/>
      <c r="I1179" s="527"/>
      <c r="J1179" s="527"/>
      <c r="K1179" s="527"/>
      <c r="L1179" s="527"/>
      <c r="M1179" s="527"/>
      <c r="N1179" s="527"/>
      <c r="O1179" s="528"/>
      <c r="P1179" s="527"/>
      <c r="Q1179" s="527"/>
      <c r="R1179" s="527"/>
      <c r="S1179" s="527"/>
      <c r="T1179" s="528"/>
      <c r="U1179" s="527"/>
      <c r="V1179" s="527"/>
    </row>
    <row r="1180" spans="1:22" x14ac:dyDescent="0.3">
      <c r="A1180" s="527"/>
      <c r="B1180" s="527"/>
      <c r="C1180" s="527"/>
      <c r="D1180" s="527"/>
      <c r="E1180" s="527"/>
      <c r="F1180" s="527"/>
      <c r="G1180" s="527"/>
      <c r="H1180" s="527"/>
      <c r="I1180" s="527"/>
      <c r="J1180" s="527"/>
      <c r="K1180" s="527"/>
      <c r="L1180" s="527"/>
      <c r="M1180" s="527"/>
      <c r="N1180" s="527"/>
      <c r="O1180" s="528"/>
      <c r="P1180" s="527"/>
      <c r="Q1180" s="527"/>
      <c r="R1180" s="527"/>
      <c r="S1180" s="527"/>
      <c r="T1180" s="528"/>
      <c r="U1180" s="527"/>
      <c r="V1180" s="527"/>
    </row>
    <row r="1181" spans="1:22" x14ac:dyDescent="0.3">
      <c r="A1181" s="527"/>
      <c r="B1181" s="527"/>
      <c r="C1181" s="527"/>
      <c r="D1181" s="527"/>
      <c r="E1181" s="527"/>
      <c r="F1181" s="527"/>
      <c r="G1181" s="527"/>
      <c r="H1181" s="527"/>
      <c r="I1181" s="527"/>
      <c r="J1181" s="527"/>
      <c r="K1181" s="527"/>
      <c r="L1181" s="527"/>
      <c r="M1181" s="527"/>
      <c r="N1181" s="527"/>
      <c r="O1181" s="528"/>
      <c r="P1181" s="527"/>
      <c r="Q1181" s="527"/>
      <c r="R1181" s="527"/>
      <c r="S1181" s="527"/>
      <c r="T1181" s="528"/>
      <c r="U1181" s="527"/>
      <c r="V1181" s="527"/>
    </row>
    <row r="1182" spans="1:22" x14ac:dyDescent="0.3">
      <c r="A1182" s="527"/>
      <c r="B1182" s="527"/>
      <c r="C1182" s="527"/>
      <c r="D1182" s="527"/>
      <c r="E1182" s="527"/>
      <c r="F1182" s="527"/>
      <c r="G1182" s="527"/>
      <c r="H1182" s="527"/>
      <c r="I1182" s="527"/>
      <c r="J1182" s="527"/>
      <c r="K1182" s="527"/>
      <c r="L1182" s="527"/>
      <c r="M1182" s="527"/>
      <c r="N1182" s="527"/>
      <c r="O1182" s="528"/>
      <c r="P1182" s="527"/>
      <c r="Q1182" s="527"/>
      <c r="R1182" s="527"/>
      <c r="S1182" s="527"/>
      <c r="T1182" s="528"/>
      <c r="U1182" s="527"/>
      <c r="V1182" s="527"/>
    </row>
    <row r="1183" spans="1:22" x14ac:dyDescent="0.3">
      <c r="A1183" s="527"/>
      <c r="B1183" s="527"/>
      <c r="C1183" s="527"/>
      <c r="D1183" s="527"/>
      <c r="E1183" s="527"/>
      <c r="F1183" s="527"/>
      <c r="G1183" s="527"/>
      <c r="H1183" s="527"/>
      <c r="I1183" s="527"/>
      <c r="J1183" s="527"/>
      <c r="K1183" s="527"/>
      <c r="L1183" s="527"/>
      <c r="M1183" s="527"/>
      <c r="N1183" s="527"/>
      <c r="O1183" s="528"/>
      <c r="P1183" s="527"/>
      <c r="Q1183" s="527"/>
      <c r="R1183" s="527"/>
      <c r="S1183" s="527"/>
      <c r="T1183" s="528"/>
      <c r="U1183" s="527"/>
      <c r="V1183" s="527"/>
    </row>
    <row r="1184" spans="1:22" x14ac:dyDescent="0.3">
      <c r="A1184" s="527"/>
      <c r="B1184" s="527"/>
      <c r="C1184" s="527"/>
      <c r="D1184" s="527"/>
      <c r="E1184" s="527"/>
      <c r="F1184" s="527"/>
      <c r="G1184" s="527"/>
      <c r="H1184" s="527"/>
      <c r="I1184" s="527"/>
      <c r="J1184" s="527"/>
      <c r="K1184" s="527"/>
      <c r="L1184" s="527"/>
      <c r="M1184" s="527"/>
      <c r="N1184" s="527"/>
      <c r="O1184" s="528"/>
      <c r="P1184" s="527"/>
      <c r="Q1184" s="527"/>
      <c r="R1184" s="527"/>
      <c r="S1184" s="527"/>
      <c r="T1184" s="528"/>
      <c r="U1184" s="527"/>
      <c r="V1184" s="527"/>
    </row>
    <row r="1185" spans="1:22" x14ac:dyDescent="0.3">
      <c r="A1185" s="527"/>
      <c r="B1185" s="527"/>
      <c r="C1185" s="527"/>
      <c r="D1185" s="527"/>
      <c r="E1185" s="527"/>
      <c r="F1185" s="527"/>
      <c r="G1185" s="527"/>
      <c r="H1185" s="527"/>
      <c r="I1185" s="527"/>
      <c r="J1185" s="527"/>
      <c r="K1185" s="527"/>
      <c r="L1185" s="527"/>
      <c r="M1185" s="527"/>
      <c r="N1185" s="527"/>
      <c r="O1185" s="528"/>
      <c r="P1185" s="527"/>
      <c r="Q1185" s="527"/>
      <c r="R1185" s="527"/>
      <c r="S1185" s="527"/>
      <c r="T1185" s="528"/>
      <c r="U1185" s="527"/>
      <c r="V1185" s="527"/>
    </row>
    <row r="1186" spans="1:22" x14ac:dyDescent="0.3">
      <c r="A1186" s="527"/>
      <c r="B1186" s="527"/>
      <c r="C1186" s="527"/>
      <c r="D1186" s="527"/>
      <c r="E1186" s="527"/>
      <c r="F1186" s="527"/>
      <c r="G1186" s="527"/>
      <c r="H1186" s="527"/>
      <c r="I1186" s="527"/>
      <c r="J1186" s="527"/>
      <c r="K1186" s="527"/>
      <c r="L1186" s="527"/>
      <c r="M1186" s="527"/>
      <c r="N1186" s="527"/>
      <c r="O1186" s="528"/>
      <c r="P1186" s="527"/>
      <c r="Q1186" s="527"/>
      <c r="R1186" s="527"/>
      <c r="S1186" s="527"/>
      <c r="T1186" s="528"/>
      <c r="U1186" s="527"/>
      <c r="V1186" s="527"/>
    </row>
    <row r="1187" spans="1:22" x14ac:dyDescent="0.3">
      <c r="A1187" s="527"/>
      <c r="B1187" s="527"/>
      <c r="C1187" s="527"/>
      <c r="D1187" s="527"/>
      <c r="E1187" s="527"/>
      <c r="F1187" s="527"/>
      <c r="G1187" s="527"/>
      <c r="H1187" s="527"/>
      <c r="I1187" s="527"/>
      <c r="J1187" s="527"/>
      <c r="K1187" s="527"/>
      <c r="L1187" s="527"/>
      <c r="M1187" s="527"/>
      <c r="N1187" s="527"/>
      <c r="O1187" s="528"/>
      <c r="P1187" s="527"/>
      <c r="Q1187" s="527"/>
      <c r="R1187" s="527"/>
      <c r="S1187" s="527"/>
      <c r="T1187" s="528"/>
      <c r="U1187" s="527"/>
      <c r="V1187" s="527"/>
    </row>
    <row r="1188" spans="1:22" x14ac:dyDescent="0.3">
      <c r="A1188" s="527"/>
      <c r="B1188" s="527"/>
      <c r="C1188" s="527"/>
      <c r="D1188" s="527"/>
      <c r="E1188" s="527"/>
      <c r="F1188" s="527"/>
      <c r="G1188" s="527"/>
      <c r="H1188" s="527"/>
      <c r="I1188" s="527"/>
      <c r="J1188" s="527"/>
      <c r="K1188" s="527"/>
      <c r="L1188" s="527"/>
      <c r="M1188" s="527"/>
      <c r="N1188" s="527"/>
      <c r="O1188" s="528"/>
      <c r="P1188" s="527"/>
      <c r="Q1188" s="527"/>
      <c r="R1188" s="527"/>
      <c r="S1188" s="527"/>
      <c r="T1188" s="528"/>
      <c r="U1188" s="527"/>
      <c r="V1188" s="527"/>
    </row>
    <row r="1189" spans="1:22" x14ac:dyDescent="0.3">
      <c r="A1189" s="527"/>
      <c r="B1189" s="527"/>
      <c r="C1189" s="527"/>
      <c r="D1189" s="527"/>
      <c r="E1189" s="527"/>
      <c r="F1189" s="527"/>
      <c r="G1189" s="527"/>
      <c r="H1189" s="527"/>
      <c r="I1189" s="527"/>
      <c r="J1189" s="527"/>
      <c r="K1189" s="527"/>
      <c r="L1189" s="527"/>
      <c r="M1189" s="527"/>
      <c r="N1189" s="527"/>
      <c r="O1189" s="528"/>
      <c r="P1189" s="527"/>
      <c r="Q1189" s="527"/>
      <c r="R1189" s="527"/>
      <c r="S1189" s="527"/>
      <c r="T1189" s="528"/>
      <c r="U1189" s="527"/>
      <c r="V1189" s="527"/>
    </row>
    <row r="1190" spans="1:22" x14ac:dyDescent="0.3">
      <c r="A1190" s="527"/>
      <c r="B1190" s="527"/>
      <c r="C1190" s="527"/>
      <c r="D1190" s="527"/>
      <c r="E1190" s="527"/>
      <c r="F1190" s="527"/>
      <c r="G1190" s="527"/>
      <c r="H1190" s="527"/>
      <c r="I1190" s="527"/>
      <c r="J1190" s="527"/>
      <c r="K1190" s="527"/>
      <c r="L1190" s="527"/>
      <c r="M1190" s="527"/>
      <c r="N1190" s="527"/>
      <c r="O1190" s="528"/>
      <c r="P1190" s="527"/>
      <c r="Q1190" s="527"/>
      <c r="R1190" s="527"/>
      <c r="S1190" s="527"/>
      <c r="T1190" s="528"/>
      <c r="U1190" s="527"/>
      <c r="V1190" s="527"/>
    </row>
    <row r="1191" spans="1:22" x14ac:dyDescent="0.3">
      <c r="A1191" s="527"/>
      <c r="B1191" s="527"/>
      <c r="C1191" s="527"/>
      <c r="D1191" s="527"/>
      <c r="E1191" s="527"/>
      <c r="F1191" s="527"/>
      <c r="G1191" s="527"/>
      <c r="H1191" s="527"/>
      <c r="I1191" s="527"/>
      <c r="J1191" s="527"/>
      <c r="K1191" s="527"/>
      <c r="L1191" s="527"/>
      <c r="M1191" s="527"/>
      <c r="N1191" s="527"/>
      <c r="O1191" s="528"/>
      <c r="P1191" s="527"/>
      <c r="Q1191" s="527"/>
      <c r="R1191" s="527"/>
      <c r="S1191" s="527"/>
      <c r="T1191" s="528"/>
      <c r="U1191" s="527"/>
      <c r="V1191" s="527"/>
    </row>
    <row r="1192" spans="1:22" x14ac:dyDescent="0.3">
      <c r="A1192" s="527"/>
      <c r="B1192" s="527"/>
      <c r="C1192" s="527"/>
      <c r="D1192" s="527"/>
      <c r="E1192" s="527"/>
      <c r="F1192" s="527"/>
      <c r="G1192" s="527"/>
      <c r="H1192" s="527"/>
      <c r="I1192" s="527"/>
      <c r="J1192" s="527"/>
      <c r="K1192" s="527"/>
      <c r="L1192" s="527"/>
      <c r="M1192" s="527"/>
      <c r="N1192" s="527"/>
      <c r="O1192" s="528"/>
      <c r="P1192" s="527"/>
      <c r="Q1192" s="527"/>
      <c r="R1192" s="527"/>
      <c r="S1192" s="527"/>
      <c r="T1192" s="528"/>
      <c r="U1192" s="527"/>
      <c r="V1192" s="527"/>
    </row>
    <row r="1193" spans="1:22" x14ac:dyDescent="0.3">
      <c r="A1193" s="527"/>
      <c r="B1193" s="527"/>
      <c r="C1193" s="527"/>
      <c r="D1193" s="527"/>
      <c r="E1193" s="527"/>
      <c r="F1193" s="527"/>
      <c r="G1193" s="527"/>
      <c r="H1193" s="527"/>
      <c r="I1193" s="527"/>
      <c r="J1193" s="527"/>
      <c r="K1193" s="527"/>
      <c r="L1193" s="527"/>
      <c r="M1193" s="527"/>
      <c r="N1193" s="527"/>
      <c r="O1193" s="528"/>
      <c r="P1193" s="527"/>
      <c r="Q1193" s="527"/>
      <c r="R1193" s="527"/>
      <c r="S1193" s="527"/>
      <c r="T1193" s="528"/>
      <c r="U1193" s="527"/>
      <c r="V1193" s="527"/>
    </row>
    <row r="1194" spans="1:22" x14ac:dyDescent="0.3">
      <c r="A1194" s="527"/>
      <c r="B1194" s="527"/>
      <c r="C1194" s="527"/>
      <c r="D1194" s="527"/>
      <c r="E1194" s="527"/>
      <c r="F1194" s="527"/>
      <c r="G1194" s="527"/>
      <c r="H1194" s="527"/>
      <c r="I1194" s="527"/>
      <c r="J1194" s="527"/>
      <c r="K1194" s="527"/>
      <c r="L1194" s="527"/>
      <c r="M1194" s="527"/>
      <c r="N1194" s="527"/>
      <c r="O1194" s="528"/>
      <c r="P1194" s="527"/>
      <c r="Q1194" s="527"/>
      <c r="R1194" s="527"/>
      <c r="S1194" s="527"/>
      <c r="T1194" s="528"/>
      <c r="U1194" s="527"/>
      <c r="V1194" s="527"/>
    </row>
    <row r="1195" spans="1:22" x14ac:dyDescent="0.3">
      <c r="A1195" s="527"/>
      <c r="B1195" s="527"/>
      <c r="C1195" s="527"/>
      <c r="D1195" s="527"/>
      <c r="E1195" s="527"/>
      <c r="F1195" s="527"/>
      <c r="G1195" s="527"/>
      <c r="H1195" s="527"/>
      <c r="I1195" s="527"/>
      <c r="J1195" s="527"/>
      <c r="K1195" s="527"/>
      <c r="L1195" s="527"/>
      <c r="M1195" s="527"/>
      <c r="N1195" s="527"/>
      <c r="O1195" s="528"/>
      <c r="P1195" s="527"/>
      <c r="Q1195" s="527"/>
      <c r="R1195" s="527"/>
      <c r="S1195" s="527"/>
      <c r="T1195" s="528"/>
      <c r="U1195" s="527"/>
      <c r="V1195" s="527"/>
    </row>
    <row r="1196" spans="1:22" x14ac:dyDescent="0.3">
      <c r="A1196" s="527"/>
      <c r="B1196" s="527"/>
      <c r="C1196" s="527"/>
      <c r="D1196" s="527"/>
      <c r="E1196" s="527"/>
      <c r="F1196" s="527"/>
      <c r="G1196" s="527"/>
      <c r="H1196" s="527"/>
      <c r="I1196" s="527"/>
      <c r="J1196" s="527"/>
      <c r="K1196" s="527"/>
      <c r="L1196" s="527"/>
      <c r="M1196" s="527"/>
      <c r="N1196" s="527"/>
      <c r="O1196" s="528"/>
      <c r="P1196" s="527"/>
      <c r="Q1196" s="527"/>
      <c r="R1196" s="527"/>
      <c r="S1196" s="527"/>
      <c r="T1196" s="528"/>
      <c r="U1196" s="527"/>
      <c r="V1196" s="527"/>
    </row>
    <row r="1197" spans="1:22" x14ac:dyDescent="0.3">
      <c r="A1197" s="527"/>
      <c r="B1197" s="527"/>
      <c r="C1197" s="527"/>
      <c r="D1197" s="527"/>
      <c r="E1197" s="527"/>
      <c r="F1197" s="527"/>
      <c r="G1197" s="527"/>
      <c r="H1197" s="527"/>
      <c r="I1197" s="527"/>
      <c r="J1197" s="527"/>
      <c r="K1197" s="527"/>
      <c r="L1197" s="527"/>
      <c r="M1197" s="527"/>
      <c r="N1197" s="527"/>
      <c r="O1197" s="528"/>
      <c r="P1197" s="527"/>
      <c r="Q1197" s="527"/>
      <c r="R1197" s="527"/>
      <c r="S1197" s="527"/>
      <c r="T1197" s="528"/>
      <c r="U1197" s="527"/>
      <c r="V1197" s="527"/>
    </row>
    <row r="1198" spans="1:22" x14ac:dyDescent="0.3">
      <c r="A1198" s="527"/>
      <c r="B1198" s="527"/>
      <c r="C1198" s="527"/>
      <c r="D1198" s="527"/>
      <c r="E1198" s="527"/>
      <c r="F1198" s="527"/>
      <c r="G1198" s="527"/>
      <c r="H1198" s="527"/>
      <c r="I1198" s="527"/>
      <c r="J1198" s="527"/>
      <c r="K1198" s="527"/>
      <c r="L1198" s="527"/>
      <c r="M1198" s="527"/>
      <c r="N1198" s="527"/>
      <c r="O1198" s="528"/>
      <c r="P1198" s="527"/>
      <c r="Q1198" s="527"/>
      <c r="R1198" s="527"/>
      <c r="S1198" s="527"/>
      <c r="T1198" s="528"/>
      <c r="U1198" s="527"/>
      <c r="V1198" s="527"/>
    </row>
    <row r="1199" spans="1:22" x14ac:dyDescent="0.3">
      <c r="A1199" s="527"/>
      <c r="B1199" s="527"/>
      <c r="C1199" s="527"/>
      <c r="D1199" s="527"/>
      <c r="E1199" s="527"/>
      <c r="F1199" s="527"/>
      <c r="G1199" s="527"/>
      <c r="H1199" s="527"/>
      <c r="I1199" s="527"/>
      <c r="J1199" s="527"/>
      <c r="K1199" s="527"/>
      <c r="L1199" s="527"/>
      <c r="M1199" s="527"/>
      <c r="N1199" s="527"/>
      <c r="O1199" s="528"/>
      <c r="P1199" s="527"/>
      <c r="Q1199" s="527"/>
      <c r="R1199" s="527"/>
      <c r="S1199" s="527"/>
      <c r="T1199" s="528"/>
      <c r="U1199" s="527"/>
      <c r="V1199" s="527"/>
    </row>
    <row r="1200" spans="1:22" x14ac:dyDescent="0.3">
      <c r="A1200" s="527"/>
      <c r="B1200" s="527"/>
      <c r="C1200" s="527"/>
      <c r="D1200" s="527"/>
      <c r="E1200" s="527"/>
      <c r="F1200" s="527"/>
      <c r="G1200" s="527"/>
      <c r="H1200" s="527"/>
      <c r="I1200" s="527"/>
      <c r="J1200" s="527"/>
      <c r="K1200" s="527"/>
      <c r="L1200" s="527"/>
      <c r="M1200" s="527"/>
      <c r="N1200" s="527"/>
      <c r="O1200" s="528"/>
      <c r="P1200" s="527"/>
      <c r="Q1200" s="527"/>
      <c r="R1200" s="527"/>
      <c r="S1200" s="527"/>
      <c r="T1200" s="528"/>
      <c r="U1200" s="527"/>
      <c r="V1200" s="527"/>
    </row>
    <row r="1201" spans="1:22" x14ac:dyDescent="0.3">
      <c r="A1201" s="527"/>
      <c r="B1201" s="527"/>
      <c r="C1201" s="527"/>
      <c r="D1201" s="527"/>
      <c r="E1201" s="527"/>
      <c r="F1201" s="527"/>
      <c r="G1201" s="527"/>
      <c r="H1201" s="527"/>
      <c r="I1201" s="527"/>
      <c r="J1201" s="527"/>
      <c r="K1201" s="527"/>
      <c r="L1201" s="527"/>
      <c r="M1201" s="527"/>
      <c r="N1201" s="527"/>
      <c r="O1201" s="528"/>
      <c r="P1201" s="527"/>
      <c r="Q1201" s="527"/>
      <c r="R1201" s="527"/>
      <c r="S1201" s="527"/>
      <c r="T1201" s="528"/>
      <c r="U1201" s="527"/>
      <c r="V1201" s="527"/>
    </row>
    <row r="1202" spans="1:22" x14ac:dyDescent="0.3">
      <c r="A1202" s="527"/>
      <c r="B1202" s="527"/>
      <c r="C1202" s="527"/>
      <c r="D1202" s="527"/>
      <c r="E1202" s="527"/>
      <c r="F1202" s="527"/>
      <c r="G1202" s="527"/>
      <c r="H1202" s="527"/>
      <c r="I1202" s="527"/>
      <c r="J1202" s="527"/>
      <c r="K1202" s="527"/>
      <c r="L1202" s="527"/>
      <c r="M1202" s="527"/>
      <c r="N1202" s="527"/>
      <c r="O1202" s="528"/>
      <c r="P1202" s="527"/>
      <c r="Q1202" s="527"/>
      <c r="R1202" s="527"/>
      <c r="S1202" s="527"/>
      <c r="T1202" s="528"/>
      <c r="U1202" s="527"/>
      <c r="V1202" s="527"/>
    </row>
    <row r="1203" spans="1:22" x14ac:dyDescent="0.3">
      <c r="A1203" s="527"/>
      <c r="B1203" s="527"/>
      <c r="C1203" s="527"/>
      <c r="D1203" s="527"/>
      <c r="E1203" s="527"/>
      <c r="F1203" s="527"/>
      <c r="G1203" s="527"/>
      <c r="H1203" s="527"/>
      <c r="I1203" s="527"/>
      <c r="J1203" s="527"/>
      <c r="K1203" s="527"/>
      <c r="L1203" s="527"/>
      <c r="M1203" s="527"/>
      <c r="N1203" s="527"/>
      <c r="O1203" s="528"/>
      <c r="P1203" s="527"/>
      <c r="Q1203" s="527"/>
      <c r="R1203" s="527"/>
      <c r="S1203" s="527"/>
      <c r="T1203" s="528"/>
      <c r="U1203" s="527"/>
      <c r="V1203" s="527"/>
    </row>
    <row r="1204" spans="1:22" x14ac:dyDescent="0.3">
      <c r="A1204" s="527"/>
      <c r="B1204" s="527"/>
      <c r="C1204" s="527"/>
      <c r="D1204" s="527"/>
      <c r="E1204" s="527"/>
      <c r="F1204" s="527"/>
      <c r="G1204" s="527"/>
      <c r="H1204" s="527"/>
      <c r="I1204" s="527"/>
      <c r="J1204" s="527"/>
      <c r="K1204" s="527"/>
      <c r="L1204" s="527"/>
      <c r="M1204" s="527"/>
      <c r="N1204" s="527"/>
      <c r="O1204" s="528"/>
      <c r="P1204" s="527"/>
      <c r="Q1204" s="527"/>
      <c r="R1204" s="527"/>
      <c r="S1204" s="527"/>
      <c r="T1204" s="528"/>
      <c r="U1204" s="527"/>
      <c r="V1204" s="527"/>
    </row>
    <row r="1205" spans="1:22" x14ac:dyDescent="0.3">
      <c r="A1205" s="527"/>
      <c r="B1205" s="527"/>
      <c r="C1205" s="527"/>
      <c r="D1205" s="527"/>
      <c r="E1205" s="527"/>
      <c r="F1205" s="527"/>
      <c r="G1205" s="527"/>
      <c r="H1205" s="527"/>
      <c r="I1205" s="527"/>
      <c r="J1205" s="527"/>
      <c r="K1205" s="527"/>
      <c r="L1205" s="527"/>
      <c r="M1205" s="527"/>
      <c r="N1205" s="527"/>
      <c r="O1205" s="528"/>
      <c r="P1205" s="527"/>
      <c r="Q1205" s="527"/>
      <c r="R1205" s="527"/>
      <c r="S1205" s="527"/>
      <c r="T1205" s="528"/>
      <c r="U1205" s="527"/>
      <c r="V1205" s="527"/>
    </row>
    <row r="1206" spans="1:22" x14ac:dyDescent="0.3">
      <c r="A1206" s="527"/>
      <c r="B1206" s="527"/>
      <c r="C1206" s="527"/>
      <c r="D1206" s="527"/>
      <c r="E1206" s="527"/>
      <c r="F1206" s="527"/>
      <c r="G1206" s="527"/>
      <c r="H1206" s="527"/>
      <c r="I1206" s="527"/>
      <c r="J1206" s="527"/>
      <c r="K1206" s="527"/>
      <c r="L1206" s="527"/>
      <c r="M1206" s="527"/>
      <c r="N1206" s="527"/>
      <c r="O1206" s="528"/>
      <c r="P1206" s="527"/>
      <c r="Q1206" s="527"/>
      <c r="R1206" s="527"/>
      <c r="S1206" s="527"/>
      <c r="T1206" s="528"/>
      <c r="U1206" s="527"/>
      <c r="V1206" s="527"/>
    </row>
    <row r="1207" spans="1:22" x14ac:dyDescent="0.3">
      <c r="A1207" s="527"/>
      <c r="B1207" s="527"/>
      <c r="C1207" s="527"/>
      <c r="D1207" s="527"/>
      <c r="E1207" s="527"/>
      <c r="F1207" s="527"/>
      <c r="G1207" s="527"/>
      <c r="H1207" s="527"/>
      <c r="I1207" s="527"/>
      <c r="J1207" s="527"/>
      <c r="K1207" s="527"/>
      <c r="L1207" s="527"/>
      <c r="M1207" s="527"/>
      <c r="N1207" s="527"/>
      <c r="O1207" s="528"/>
      <c r="P1207" s="527"/>
      <c r="Q1207" s="527"/>
      <c r="R1207" s="527"/>
      <c r="S1207" s="527"/>
      <c r="T1207" s="528"/>
      <c r="U1207" s="527"/>
      <c r="V1207" s="527"/>
    </row>
    <row r="1208" spans="1:22" x14ac:dyDescent="0.3">
      <c r="A1208" s="527"/>
      <c r="B1208" s="527"/>
      <c r="C1208" s="527"/>
      <c r="D1208" s="527"/>
      <c r="E1208" s="527"/>
      <c r="F1208" s="527"/>
      <c r="G1208" s="527"/>
      <c r="H1208" s="527"/>
      <c r="I1208" s="527"/>
      <c r="J1208" s="527"/>
      <c r="K1208" s="527"/>
      <c r="L1208" s="527"/>
      <c r="M1208" s="527"/>
      <c r="N1208" s="527"/>
      <c r="O1208" s="528"/>
      <c r="P1208" s="527"/>
      <c r="Q1208" s="527"/>
      <c r="R1208" s="527"/>
      <c r="S1208" s="527"/>
      <c r="T1208" s="528"/>
      <c r="U1208" s="527"/>
      <c r="V1208" s="527"/>
    </row>
    <row r="1209" spans="1:22" x14ac:dyDescent="0.3">
      <c r="A1209" s="527"/>
      <c r="B1209" s="527"/>
      <c r="C1209" s="527"/>
      <c r="D1209" s="527"/>
      <c r="E1209" s="527"/>
      <c r="F1209" s="527"/>
      <c r="G1209" s="527"/>
      <c r="H1209" s="527"/>
      <c r="I1209" s="527"/>
      <c r="J1209" s="527"/>
      <c r="K1209" s="527"/>
      <c r="L1209" s="527"/>
      <c r="M1209" s="527"/>
      <c r="N1209" s="527"/>
      <c r="O1209" s="528"/>
      <c r="P1209" s="527"/>
      <c r="Q1209" s="527"/>
      <c r="R1209" s="527"/>
      <c r="S1209" s="527"/>
      <c r="T1209" s="528"/>
      <c r="U1209" s="527"/>
      <c r="V1209" s="527"/>
    </row>
    <row r="1210" spans="1:22" x14ac:dyDescent="0.3">
      <c r="A1210" s="527"/>
      <c r="B1210" s="527"/>
      <c r="C1210" s="527"/>
      <c r="D1210" s="527"/>
      <c r="E1210" s="527"/>
      <c r="F1210" s="527"/>
      <c r="G1210" s="527"/>
      <c r="H1210" s="527"/>
      <c r="I1210" s="527"/>
      <c r="J1210" s="527"/>
      <c r="K1210" s="527"/>
      <c r="L1210" s="527"/>
      <c r="M1210" s="527"/>
      <c r="N1210" s="527"/>
      <c r="O1210" s="528"/>
      <c r="P1210" s="527"/>
      <c r="Q1210" s="527"/>
      <c r="R1210" s="527"/>
      <c r="S1210" s="527"/>
      <c r="T1210" s="528"/>
      <c r="U1210" s="527"/>
      <c r="V1210" s="527"/>
    </row>
    <row r="1211" spans="1:22" x14ac:dyDescent="0.3">
      <c r="A1211" s="527"/>
      <c r="B1211" s="527"/>
      <c r="C1211" s="527"/>
      <c r="D1211" s="527"/>
      <c r="E1211" s="527"/>
      <c r="F1211" s="527"/>
      <c r="G1211" s="527"/>
      <c r="H1211" s="527"/>
      <c r="I1211" s="527"/>
      <c r="J1211" s="527"/>
      <c r="K1211" s="527"/>
      <c r="L1211" s="527"/>
      <c r="M1211" s="527"/>
      <c r="N1211" s="527"/>
      <c r="O1211" s="528"/>
      <c r="P1211" s="527"/>
      <c r="Q1211" s="527"/>
      <c r="R1211" s="527"/>
      <c r="S1211" s="527"/>
      <c r="T1211" s="528"/>
      <c r="U1211" s="527"/>
      <c r="V1211" s="527"/>
    </row>
    <row r="1212" spans="1:22" x14ac:dyDescent="0.3">
      <c r="A1212" s="527"/>
      <c r="B1212" s="527"/>
      <c r="C1212" s="527"/>
      <c r="D1212" s="527"/>
      <c r="E1212" s="527"/>
      <c r="F1212" s="527"/>
      <c r="G1212" s="527"/>
      <c r="H1212" s="527"/>
      <c r="I1212" s="527"/>
      <c r="J1212" s="527"/>
      <c r="K1212" s="527"/>
      <c r="L1212" s="527"/>
      <c r="M1212" s="527"/>
      <c r="N1212" s="527"/>
      <c r="O1212" s="528"/>
      <c r="P1212" s="527"/>
      <c r="Q1212" s="527"/>
      <c r="R1212" s="527"/>
      <c r="S1212" s="527"/>
      <c r="T1212" s="528"/>
      <c r="U1212" s="527"/>
      <c r="V1212" s="527"/>
    </row>
    <row r="1213" spans="1:22" x14ac:dyDescent="0.3">
      <c r="A1213" s="527"/>
      <c r="B1213" s="527"/>
      <c r="C1213" s="527"/>
      <c r="D1213" s="527"/>
      <c r="E1213" s="527"/>
      <c r="F1213" s="527"/>
      <c r="G1213" s="527"/>
      <c r="H1213" s="527"/>
      <c r="I1213" s="527"/>
      <c r="J1213" s="527"/>
      <c r="K1213" s="527"/>
      <c r="L1213" s="527"/>
      <c r="M1213" s="527"/>
      <c r="N1213" s="527"/>
      <c r="O1213" s="528"/>
      <c r="P1213" s="527"/>
      <c r="Q1213" s="527"/>
      <c r="R1213" s="527"/>
      <c r="S1213" s="527"/>
      <c r="T1213" s="528"/>
      <c r="U1213" s="527"/>
      <c r="V1213" s="527"/>
    </row>
    <row r="1214" spans="1:22" x14ac:dyDescent="0.3">
      <c r="A1214" s="527"/>
      <c r="B1214" s="527"/>
      <c r="C1214" s="527"/>
      <c r="D1214" s="527"/>
      <c r="E1214" s="527"/>
      <c r="F1214" s="527"/>
      <c r="G1214" s="527"/>
      <c r="H1214" s="527"/>
      <c r="I1214" s="527"/>
      <c r="J1214" s="527"/>
      <c r="K1214" s="527"/>
      <c r="L1214" s="527"/>
      <c r="M1214" s="527"/>
      <c r="N1214" s="527"/>
      <c r="O1214" s="528"/>
      <c r="P1214" s="527"/>
      <c r="Q1214" s="527"/>
      <c r="R1214" s="527"/>
      <c r="S1214" s="527"/>
      <c r="T1214" s="528"/>
      <c r="U1214" s="527"/>
      <c r="V1214" s="527"/>
    </row>
    <row r="1215" spans="1:22" x14ac:dyDescent="0.3">
      <c r="A1215" s="527"/>
      <c r="B1215" s="527"/>
      <c r="C1215" s="527"/>
      <c r="D1215" s="527"/>
      <c r="E1215" s="527"/>
      <c r="F1215" s="527"/>
      <c r="G1215" s="527"/>
      <c r="H1215" s="527"/>
      <c r="I1215" s="527"/>
      <c r="J1215" s="527"/>
      <c r="K1215" s="527"/>
      <c r="L1215" s="527"/>
      <c r="M1215" s="527"/>
      <c r="N1215" s="527"/>
      <c r="O1215" s="528"/>
      <c r="P1215" s="527"/>
      <c r="Q1215" s="527"/>
      <c r="R1215" s="527"/>
      <c r="S1215" s="527"/>
      <c r="T1215" s="528"/>
      <c r="U1215" s="527"/>
      <c r="V1215" s="527"/>
    </row>
    <row r="1216" spans="1:22" x14ac:dyDescent="0.3">
      <c r="A1216" s="527"/>
      <c r="B1216" s="527"/>
      <c r="C1216" s="527"/>
      <c r="D1216" s="527"/>
      <c r="E1216" s="527"/>
      <c r="F1216" s="527"/>
      <c r="G1216" s="527"/>
      <c r="H1216" s="527"/>
      <c r="I1216" s="527"/>
      <c r="J1216" s="527"/>
      <c r="K1216" s="527"/>
      <c r="L1216" s="527"/>
      <c r="M1216" s="527"/>
      <c r="N1216" s="527"/>
      <c r="O1216" s="528"/>
      <c r="P1216" s="527"/>
      <c r="Q1216" s="527"/>
      <c r="R1216" s="527"/>
      <c r="S1216" s="527"/>
      <c r="T1216" s="528"/>
      <c r="U1216" s="527"/>
      <c r="V1216" s="527"/>
    </row>
    <row r="1217" spans="1:22" x14ac:dyDescent="0.3">
      <c r="A1217" s="527"/>
      <c r="B1217" s="527"/>
      <c r="C1217" s="527"/>
      <c r="D1217" s="527"/>
      <c r="E1217" s="527"/>
      <c r="F1217" s="527"/>
      <c r="G1217" s="527"/>
      <c r="H1217" s="527"/>
      <c r="I1217" s="527"/>
      <c r="J1217" s="527"/>
      <c r="K1217" s="527"/>
      <c r="L1217" s="527"/>
      <c r="M1217" s="527"/>
      <c r="N1217" s="527"/>
      <c r="O1217" s="528"/>
      <c r="P1217" s="527"/>
      <c r="Q1217" s="527"/>
      <c r="R1217" s="527"/>
      <c r="S1217" s="527"/>
      <c r="T1217" s="528"/>
      <c r="U1217" s="527"/>
      <c r="V1217" s="527"/>
    </row>
    <row r="1218" spans="1:22" x14ac:dyDescent="0.3">
      <c r="A1218" s="527"/>
      <c r="B1218" s="527"/>
      <c r="C1218" s="527"/>
      <c r="D1218" s="527"/>
      <c r="E1218" s="527"/>
      <c r="F1218" s="527"/>
      <c r="G1218" s="527"/>
      <c r="H1218" s="527"/>
      <c r="I1218" s="527"/>
      <c r="J1218" s="527"/>
      <c r="K1218" s="527"/>
      <c r="L1218" s="527"/>
      <c r="M1218" s="527"/>
      <c r="N1218" s="527"/>
      <c r="O1218" s="528"/>
      <c r="P1218" s="527"/>
      <c r="Q1218" s="527"/>
      <c r="R1218" s="527"/>
      <c r="S1218" s="527"/>
      <c r="T1218" s="528"/>
      <c r="U1218" s="527"/>
      <c r="V1218" s="527"/>
    </row>
    <row r="1219" spans="1:22" x14ac:dyDescent="0.3">
      <c r="A1219" s="527"/>
      <c r="B1219" s="527"/>
      <c r="C1219" s="527"/>
      <c r="D1219" s="527"/>
      <c r="E1219" s="527"/>
      <c r="F1219" s="527"/>
      <c r="G1219" s="527"/>
      <c r="H1219" s="527"/>
      <c r="I1219" s="527"/>
      <c r="J1219" s="527"/>
      <c r="K1219" s="527"/>
      <c r="L1219" s="527"/>
      <c r="M1219" s="527"/>
      <c r="N1219" s="527"/>
      <c r="O1219" s="528"/>
      <c r="P1219" s="527"/>
      <c r="Q1219" s="527"/>
      <c r="R1219" s="527"/>
      <c r="S1219" s="527"/>
      <c r="T1219" s="528"/>
      <c r="U1219" s="527"/>
      <c r="V1219" s="527"/>
    </row>
    <row r="1220" spans="1:22" x14ac:dyDescent="0.3">
      <c r="A1220" s="527"/>
      <c r="B1220" s="527"/>
      <c r="C1220" s="527"/>
      <c r="D1220" s="527"/>
      <c r="E1220" s="527"/>
      <c r="F1220" s="527"/>
      <c r="G1220" s="527"/>
      <c r="H1220" s="527"/>
      <c r="I1220" s="527"/>
      <c r="J1220" s="527"/>
      <c r="K1220" s="527"/>
      <c r="L1220" s="527"/>
      <c r="M1220" s="527"/>
      <c r="N1220" s="527"/>
      <c r="O1220" s="528"/>
      <c r="P1220" s="527"/>
      <c r="Q1220" s="527"/>
      <c r="R1220" s="527"/>
      <c r="S1220" s="527"/>
      <c r="T1220" s="528"/>
      <c r="U1220" s="527"/>
      <c r="V1220" s="527"/>
    </row>
    <row r="1221" spans="1:22" x14ac:dyDescent="0.3">
      <c r="A1221" s="527"/>
      <c r="B1221" s="527"/>
      <c r="C1221" s="527"/>
      <c r="D1221" s="527"/>
      <c r="E1221" s="527"/>
      <c r="F1221" s="527"/>
      <c r="G1221" s="527"/>
      <c r="H1221" s="527"/>
      <c r="I1221" s="527"/>
      <c r="J1221" s="527"/>
      <c r="K1221" s="527"/>
      <c r="L1221" s="527"/>
      <c r="M1221" s="527"/>
      <c r="N1221" s="527"/>
      <c r="O1221" s="528"/>
      <c r="P1221" s="527"/>
      <c r="Q1221" s="527"/>
      <c r="R1221" s="527"/>
      <c r="S1221" s="527"/>
      <c r="T1221" s="528"/>
      <c r="U1221" s="527"/>
      <c r="V1221" s="527"/>
    </row>
    <row r="1222" spans="1:22" x14ac:dyDescent="0.3">
      <c r="A1222" s="527"/>
      <c r="B1222" s="527"/>
      <c r="C1222" s="527"/>
      <c r="D1222" s="527"/>
      <c r="E1222" s="527"/>
      <c r="F1222" s="527"/>
      <c r="G1222" s="527"/>
      <c r="H1222" s="527"/>
      <c r="I1222" s="527"/>
      <c r="J1222" s="527"/>
      <c r="K1222" s="527"/>
      <c r="L1222" s="527"/>
      <c r="M1222" s="527"/>
      <c r="N1222" s="527"/>
      <c r="O1222" s="528"/>
      <c r="P1222" s="527"/>
      <c r="Q1222" s="527"/>
      <c r="R1222" s="527"/>
      <c r="S1222" s="527"/>
      <c r="T1222" s="528"/>
      <c r="U1222" s="527"/>
      <c r="V1222" s="527"/>
    </row>
    <row r="1223" spans="1:22" x14ac:dyDescent="0.3">
      <c r="A1223" s="527"/>
      <c r="B1223" s="527"/>
      <c r="C1223" s="527"/>
      <c r="D1223" s="527"/>
      <c r="E1223" s="527"/>
      <c r="F1223" s="527"/>
      <c r="G1223" s="527"/>
      <c r="H1223" s="527"/>
      <c r="I1223" s="527"/>
      <c r="J1223" s="527"/>
      <c r="K1223" s="527"/>
      <c r="L1223" s="527"/>
      <c r="M1223" s="527"/>
      <c r="N1223" s="527"/>
      <c r="O1223" s="528"/>
      <c r="P1223" s="527"/>
      <c r="Q1223" s="527"/>
      <c r="R1223" s="527"/>
      <c r="S1223" s="527"/>
      <c r="T1223" s="528"/>
      <c r="U1223" s="527"/>
      <c r="V1223" s="527"/>
    </row>
    <row r="1224" spans="1:22" x14ac:dyDescent="0.3">
      <c r="A1224" s="527"/>
      <c r="B1224" s="527"/>
      <c r="C1224" s="527"/>
      <c r="D1224" s="527"/>
      <c r="E1224" s="527"/>
      <c r="F1224" s="527"/>
      <c r="G1224" s="527"/>
      <c r="H1224" s="527"/>
      <c r="I1224" s="527"/>
      <c r="J1224" s="527"/>
      <c r="K1224" s="527"/>
      <c r="L1224" s="527"/>
      <c r="M1224" s="527"/>
      <c r="N1224" s="527"/>
      <c r="O1224" s="528"/>
      <c r="P1224" s="527"/>
      <c r="Q1224" s="527"/>
      <c r="R1224" s="527"/>
      <c r="S1224" s="527"/>
      <c r="T1224" s="528"/>
      <c r="U1224" s="527"/>
      <c r="V1224" s="527"/>
    </row>
    <row r="1225" spans="1:22" x14ac:dyDescent="0.3">
      <c r="A1225" s="527"/>
      <c r="B1225" s="527"/>
      <c r="C1225" s="527"/>
      <c r="D1225" s="527"/>
      <c r="E1225" s="527"/>
      <c r="F1225" s="527"/>
      <c r="G1225" s="527"/>
      <c r="H1225" s="527"/>
      <c r="I1225" s="527"/>
      <c r="J1225" s="527"/>
      <c r="K1225" s="527"/>
      <c r="L1225" s="527"/>
      <c r="M1225" s="527"/>
      <c r="N1225" s="527"/>
      <c r="O1225" s="528"/>
      <c r="P1225" s="527"/>
      <c r="Q1225" s="527"/>
      <c r="R1225" s="527"/>
      <c r="S1225" s="527"/>
      <c r="T1225" s="528"/>
      <c r="U1225" s="527"/>
      <c r="V1225" s="527"/>
    </row>
    <row r="1226" spans="1:22" x14ac:dyDescent="0.3">
      <c r="A1226" s="527"/>
      <c r="B1226" s="527"/>
      <c r="C1226" s="527"/>
      <c r="D1226" s="527"/>
      <c r="E1226" s="527"/>
      <c r="F1226" s="527"/>
      <c r="G1226" s="527"/>
      <c r="H1226" s="527"/>
      <c r="I1226" s="527"/>
      <c r="J1226" s="527"/>
      <c r="K1226" s="527"/>
      <c r="L1226" s="527"/>
      <c r="M1226" s="527"/>
      <c r="N1226" s="527"/>
      <c r="O1226" s="528"/>
      <c r="P1226" s="527"/>
      <c r="Q1226" s="527"/>
      <c r="R1226" s="527"/>
      <c r="S1226" s="527"/>
      <c r="T1226" s="528"/>
      <c r="U1226" s="527"/>
      <c r="V1226" s="527"/>
    </row>
    <row r="1227" spans="1:22" x14ac:dyDescent="0.3">
      <c r="A1227" s="527"/>
      <c r="B1227" s="527"/>
      <c r="C1227" s="527"/>
      <c r="D1227" s="527"/>
      <c r="E1227" s="527"/>
      <c r="F1227" s="527"/>
      <c r="G1227" s="527"/>
      <c r="H1227" s="527"/>
      <c r="I1227" s="527"/>
      <c r="J1227" s="527"/>
      <c r="K1227" s="527"/>
      <c r="L1227" s="527"/>
      <c r="M1227" s="527"/>
      <c r="N1227" s="527"/>
      <c r="O1227" s="528"/>
      <c r="P1227" s="527"/>
      <c r="Q1227" s="527"/>
      <c r="R1227" s="527"/>
      <c r="S1227" s="527"/>
      <c r="T1227" s="528"/>
      <c r="U1227" s="527"/>
      <c r="V1227" s="527"/>
    </row>
    <row r="1228" spans="1:22" x14ac:dyDescent="0.3">
      <c r="A1228" s="527"/>
      <c r="B1228" s="527"/>
      <c r="C1228" s="527"/>
      <c r="D1228" s="527"/>
      <c r="E1228" s="527"/>
      <c r="F1228" s="527"/>
      <c r="G1228" s="527"/>
      <c r="H1228" s="527"/>
      <c r="I1228" s="527"/>
      <c r="J1228" s="527"/>
      <c r="K1228" s="527"/>
      <c r="L1228" s="527"/>
      <c r="M1228" s="527"/>
      <c r="N1228" s="527"/>
      <c r="O1228" s="528"/>
      <c r="P1228" s="527"/>
      <c r="Q1228" s="527"/>
      <c r="R1228" s="527"/>
      <c r="S1228" s="527"/>
      <c r="T1228" s="528"/>
      <c r="U1228" s="527"/>
      <c r="V1228" s="527"/>
    </row>
    <row r="1229" spans="1:22" x14ac:dyDescent="0.3">
      <c r="A1229" s="527"/>
      <c r="B1229" s="527"/>
      <c r="C1229" s="527"/>
      <c r="D1229" s="527"/>
      <c r="E1229" s="527"/>
      <c r="F1229" s="527"/>
      <c r="G1229" s="527"/>
      <c r="H1229" s="527"/>
      <c r="I1229" s="527"/>
      <c r="J1229" s="527"/>
      <c r="K1229" s="527"/>
      <c r="L1229" s="527"/>
      <c r="M1229" s="527"/>
      <c r="N1229" s="527"/>
      <c r="O1229" s="528"/>
      <c r="P1229" s="527"/>
      <c r="Q1229" s="527"/>
      <c r="R1229" s="527"/>
      <c r="S1229" s="527"/>
      <c r="T1229" s="528"/>
      <c r="U1229" s="527"/>
      <c r="V1229" s="527"/>
    </row>
    <row r="1230" spans="1:22" x14ac:dyDescent="0.3">
      <c r="A1230" s="527"/>
      <c r="B1230" s="527"/>
      <c r="C1230" s="527"/>
      <c r="D1230" s="527"/>
      <c r="E1230" s="527"/>
      <c r="F1230" s="527"/>
      <c r="G1230" s="527"/>
      <c r="H1230" s="527"/>
      <c r="I1230" s="527"/>
      <c r="J1230" s="527"/>
      <c r="K1230" s="527"/>
      <c r="L1230" s="527"/>
      <c r="M1230" s="527"/>
      <c r="N1230" s="527"/>
      <c r="O1230" s="528"/>
      <c r="P1230" s="527"/>
      <c r="Q1230" s="527"/>
      <c r="R1230" s="527"/>
      <c r="S1230" s="527"/>
      <c r="T1230" s="528"/>
      <c r="U1230" s="527"/>
      <c r="V1230" s="527"/>
    </row>
    <row r="1231" spans="1:22" x14ac:dyDescent="0.3">
      <c r="A1231" s="527"/>
      <c r="B1231" s="527"/>
      <c r="C1231" s="527"/>
      <c r="D1231" s="527"/>
      <c r="E1231" s="527"/>
      <c r="F1231" s="527"/>
      <c r="G1231" s="527"/>
      <c r="H1231" s="527"/>
      <c r="I1231" s="527"/>
      <c r="J1231" s="527"/>
      <c r="K1231" s="527"/>
      <c r="L1231" s="527"/>
      <c r="M1231" s="527"/>
      <c r="N1231" s="527"/>
      <c r="O1231" s="528"/>
      <c r="P1231" s="527"/>
      <c r="Q1231" s="527"/>
      <c r="R1231" s="527"/>
      <c r="S1231" s="527"/>
      <c r="T1231" s="528"/>
      <c r="U1231" s="527"/>
      <c r="V1231" s="527"/>
    </row>
    <row r="1232" spans="1:22" x14ac:dyDescent="0.3">
      <c r="A1232" s="527"/>
      <c r="B1232" s="527"/>
      <c r="C1232" s="527"/>
      <c r="D1232" s="527"/>
      <c r="E1232" s="527"/>
      <c r="F1232" s="527"/>
      <c r="G1232" s="527"/>
      <c r="H1232" s="527"/>
      <c r="I1232" s="527"/>
      <c r="J1232" s="527"/>
      <c r="K1232" s="527"/>
      <c r="L1232" s="527"/>
      <c r="M1232" s="527"/>
      <c r="N1232" s="527"/>
      <c r="O1232" s="528"/>
      <c r="P1232" s="527"/>
      <c r="Q1232" s="527"/>
      <c r="R1232" s="527"/>
      <c r="S1232" s="527"/>
      <c r="T1232" s="528"/>
      <c r="U1232" s="527"/>
      <c r="V1232" s="527"/>
    </row>
    <row r="1233" spans="1:22" x14ac:dyDescent="0.3">
      <c r="A1233" s="527"/>
      <c r="B1233" s="527"/>
      <c r="C1233" s="527"/>
      <c r="D1233" s="527"/>
      <c r="E1233" s="527"/>
      <c r="F1233" s="527"/>
      <c r="G1233" s="527"/>
      <c r="H1233" s="527"/>
      <c r="I1233" s="527"/>
      <c r="J1233" s="527"/>
      <c r="K1233" s="527"/>
      <c r="L1233" s="527"/>
      <c r="M1233" s="527"/>
      <c r="N1233" s="527"/>
      <c r="O1233" s="528"/>
      <c r="P1233" s="527"/>
      <c r="Q1233" s="527"/>
      <c r="R1233" s="527"/>
      <c r="S1233" s="527"/>
      <c r="T1233" s="528"/>
      <c r="U1233" s="527"/>
      <c r="V1233" s="527"/>
    </row>
    <row r="1234" spans="1:22" x14ac:dyDescent="0.3">
      <c r="A1234" s="527"/>
      <c r="B1234" s="527"/>
      <c r="C1234" s="527"/>
      <c r="D1234" s="527"/>
      <c r="E1234" s="527"/>
      <c r="F1234" s="527"/>
      <c r="G1234" s="527"/>
      <c r="H1234" s="527"/>
      <c r="I1234" s="527"/>
      <c r="J1234" s="527"/>
      <c r="K1234" s="527"/>
      <c r="L1234" s="527"/>
      <c r="M1234" s="527"/>
      <c r="N1234" s="527"/>
      <c r="O1234" s="528"/>
      <c r="P1234" s="527"/>
      <c r="Q1234" s="527"/>
      <c r="R1234" s="527"/>
      <c r="S1234" s="527"/>
      <c r="T1234" s="528"/>
      <c r="U1234" s="527"/>
      <c r="V1234" s="527"/>
    </row>
    <row r="1235" spans="1:22" x14ac:dyDescent="0.3">
      <c r="A1235" s="527"/>
      <c r="B1235" s="527"/>
      <c r="C1235" s="527"/>
      <c r="D1235" s="527"/>
      <c r="E1235" s="527"/>
      <c r="F1235" s="527"/>
      <c r="G1235" s="527"/>
      <c r="H1235" s="527"/>
      <c r="I1235" s="527"/>
      <c r="J1235" s="527"/>
      <c r="K1235" s="527"/>
      <c r="L1235" s="527"/>
      <c r="M1235" s="527"/>
      <c r="N1235" s="527"/>
      <c r="O1235" s="528"/>
      <c r="P1235" s="527"/>
      <c r="Q1235" s="527"/>
      <c r="R1235" s="527"/>
      <c r="S1235" s="527"/>
      <c r="T1235" s="528"/>
      <c r="U1235" s="527"/>
      <c r="V1235" s="527"/>
    </row>
    <row r="1236" spans="1:22" x14ac:dyDescent="0.3">
      <c r="A1236" s="527"/>
      <c r="B1236" s="527"/>
      <c r="C1236" s="527"/>
      <c r="D1236" s="527"/>
      <c r="E1236" s="527"/>
      <c r="F1236" s="527"/>
      <c r="G1236" s="527"/>
      <c r="H1236" s="527"/>
      <c r="I1236" s="527"/>
      <c r="J1236" s="527"/>
      <c r="K1236" s="527"/>
      <c r="L1236" s="527"/>
      <c r="M1236" s="527"/>
      <c r="N1236" s="527"/>
      <c r="O1236" s="528"/>
      <c r="P1236" s="527"/>
      <c r="Q1236" s="527"/>
      <c r="R1236" s="527"/>
      <c r="S1236" s="527"/>
      <c r="T1236" s="528"/>
      <c r="U1236" s="527"/>
      <c r="V1236" s="527"/>
    </row>
    <row r="1237" spans="1:22" x14ac:dyDescent="0.3">
      <c r="A1237" s="527"/>
      <c r="B1237" s="527"/>
      <c r="C1237" s="527"/>
      <c r="D1237" s="527"/>
      <c r="E1237" s="527"/>
      <c r="F1237" s="527"/>
      <c r="G1237" s="527"/>
      <c r="H1237" s="527"/>
      <c r="I1237" s="527"/>
      <c r="J1237" s="527"/>
      <c r="K1237" s="527"/>
      <c r="L1237" s="527"/>
      <c r="M1237" s="527"/>
      <c r="N1237" s="527"/>
      <c r="O1237" s="528"/>
      <c r="P1237" s="527"/>
      <c r="Q1237" s="527"/>
      <c r="R1237" s="527"/>
      <c r="S1237" s="527"/>
      <c r="T1237" s="528"/>
      <c r="U1237" s="527"/>
      <c r="V1237" s="527"/>
    </row>
    <row r="1238" spans="1:22" x14ac:dyDescent="0.3">
      <c r="A1238" s="527"/>
      <c r="B1238" s="527"/>
      <c r="C1238" s="527"/>
      <c r="D1238" s="527"/>
      <c r="E1238" s="527"/>
      <c r="F1238" s="527"/>
      <c r="G1238" s="527"/>
      <c r="H1238" s="527"/>
      <c r="I1238" s="527"/>
      <c r="J1238" s="527"/>
      <c r="K1238" s="527"/>
      <c r="L1238" s="527"/>
      <c r="M1238" s="527"/>
      <c r="N1238" s="527"/>
      <c r="O1238" s="528"/>
      <c r="P1238" s="527"/>
      <c r="Q1238" s="527"/>
      <c r="R1238" s="527"/>
      <c r="S1238" s="527"/>
      <c r="T1238" s="528"/>
      <c r="U1238" s="527"/>
      <c r="V1238" s="527"/>
    </row>
    <row r="1239" spans="1:22" x14ac:dyDescent="0.3">
      <c r="A1239" s="527"/>
      <c r="B1239" s="527"/>
      <c r="C1239" s="527"/>
      <c r="D1239" s="527"/>
      <c r="E1239" s="527"/>
      <c r="F1239" s="527"/>
      <c r="G1239" s="527"/>
      <c r="H1239" s="527"/>
      <c r="I1239" s="527"/>
      <c r="J1239" s="527"/>
      <c r="K1239" s="527"/>
      <c r="L1239" s="527"/>
      <c r="M1239" s="527"/>
      <c r="N1239" s="527"/>
      <c r="O1239" s="528"/>
      <c r="P1239" s="527"/>
      <c r="Q1239" s="527"/>
      <c r="R1239" s="527"/>
      <c r="S1239" s="527"/>
      <c r="T1239" s="528"/>
      <c r="U1239" s="527"/>
      <c r="V1239" s="527"/>
    </row>
    <row r="1240" spans="1:22" x14ac:dyDescent="0.3">
      <c r="A1240" s="527"/>
      <c r="B1240" s="527"/>
      <c r="C1240" s="527"/>
      <c r="D1240" s="527"/>
      <c r="E1240" s="527"/>
      <c r="F1240" s="527"/>
      <c r="G1240" s="527"/>
      <c r="H1240" s="527"/>
      <c r="I1240" s="527"/>
      <c r="J1240" s="527"/>
      <c r="K1240" s="527"/>
      <c r="L1240" s="527"/>
      <c r="M1240" s="527"/>
      <c r="N1240" s="527"/>
      <c r="O1240" s="528"/>
      <c r="P1240" s="527"/>
      <c r="Q1240" s="527"/>
      <c r="R1240" s="527"/>
      <c r="S1240" s="527"/>
      <c r="T1240" s="528"/>
      <c r="U1240" s="527"/>
      <c r="V1240" s="527"/>
    </row>
    <row r="1241" spans="1:22" x14ac:dyDescent="0.3">
      <c r="A1241" s="527"/>
      <c r="B1241" s="527"/>
      <c r="C1241" s="527"/>
      <c r="D1241" s="527"/>
      <c r="E1241" s="527"/>
      <c r="F1241" s="527"/>
      <c r="G1241" s="527"/>
      <c r="H1241" s="527"/>
      <c r="I1241" s="527"/>
      <c r="J1241" s="527"/>
      <c r="K1241" s="527"/>
      <c r="L1241" s="527"/>
      <c r="M1241" s="527"/>
      <c r="N1241" s="527"/>
      <c r="O1241" s="528"/>
      <c r="P1241" s="527"/>
      <c r="Q1241" s="527"/>
      <c r="R1241" s="527"/>
      <c r="S1241" s="527"/>
      <c r="T1241" s="528"/>
      <c r="U1241" s="527"/>
      <c r="V1241" s="527"/>
    </row>
    <row r="1242" spans="1:22" x14ac:dyDescent="0.3">
      <c r="A1242" s="527"/>
      <c r="B1242" s="527"/>
      <c r="C1242" s="527"/>
      <c r="D1242" s="527"/>
      <c r="E1242" s="527"/>
      <c r="F1242" s="527"/>
      <c r="G1242" s="527"/>
      <c r="H1242" s="527"/>
      <c r="I1242" s="527"/>
      <c r="J1242" s="527"/>
      <c r="K1242" s="527"/>
      <c r="L1242" s="527"/>
      <c r="M1242" s="527"/>
      <c r="N1242" s="527"/>
      <c r="O1242" s="528"/>
      <c r="P1242" s="527"/>
      <c r="Q1242" s="527"/>
      <c r="R1242" s="527"/>
      <c r="S1242" s="527"/>
      <c r="T1242" s="528"/>
      <c r="U1242" s="527"/>
      <c r="V1242" s="527"/>
    </row>
    <row r="1243" spans="1:22" x14ac:dyDescent="0.3">
      <c r="A1243" s="527"/>
      <c r="B1243" s="527"/>
      <c r="C1243" s="527"/>
      <c r="D1243" s="527"/>
      <c r="E1243" s="527"/>
      <c r="F1243" s="527"/>
      <c r="G1243" s="527"/>
      <c r="H1243" s="527"/>
      <c r="I1243" s="527"/>
      <c r="J1243" s="527"/>
      <c r="K1243" s="527"/>
      <c r="L1243" s="527"/>
      <c r="M1243" s="527"/>
      <c r="N1243" s="527"/>
      <c r="O1243" s="528"/>
      <c r="P1243" s="527"/>
      <c r="Q1243" s="527"/>
      <c r="R1243" s="527"/>
      <c r="S1243" s="527"/>
      <c r="T1243" s="528"/>
      <c r="U1243" s="527"/>
      <c r="V1243" s="527"/>
    </row>
    <row r="1244" spans="1:22" x14ac:dyDescent="0.3">
      <c r="A1244" s="527"/>
      <c r="B1244" s="527"/>
      <c r="C1244" s="527"/>
      <c r="D1244" s="527"/>
      <c r="E1244" s="527"/>
      <c r="F1244" s="527"/>
      <c r="G1244" s="527"/>
      <c r="H1244" s="527"/>
      <c r="I1244" s="527"/>
      <c r="J1244" s="527"/>
      <c r="K1244" s="527"/>
      <c r="L1244" s="527"/>
      <c r="M1244" s="527"/>
      <c r="N1244" s="527"/>
      <c r="O1244" s="528"/>
      <c r="P1244" s="527"/>
      <c r="Q1244" s="527"/>
      <c r="R1244" s="527"/>
      <c r="S1244" s="527"/>
      <c r="T1244" s="528"/>
      <c r="U1244" s="527"/>
      <c r="V1244" s="527"/>
    </row>
    <row r="1245" spans="1:22" x14ac:dyDescent="0.3">
      <c r="A1245" s="527"/>
      <c r="B1245" s="527"/>
      <c r="C1245" s="527"/>
      <c r="D1245" s="527"/>
      <c r="E1245" s="527"/>
      <c r="F1245" s="527"/>
      <c r="G1245" s="527"/>
      <c r="H1245" s="527"/>
      <c r="I1245" s="527"/>
      <c r="J1245" s="527"/>
      <c r="K1245" s="527"/>
      <c r="L1245" s="527"/>
      <c r="M1245" s="527"/>
      <c r="N1245" s="527"/>
      <c r="O1245" s="528"/>
      <c r="P1245" s="527"/>
      <c r="Q1245" s="527"/>
      <c r="R1245" s="527"/>
      <c r="S1245" s="527"/>
      <c r="T1245" s="528"/>
      <c r="U1245" s="527"/>
      <c r="V1245" s="527"/>
    </row>
    <row r="1246" spans="1:22" x14ac:dyDescent="0.3">
      <c r="A1246" s="527"/>
      <c r="B1246" s="527"/>
      <c r="C1246" s="527"/>
      <c r="D1246" s="527"/>
      <c r="E1246" s="527"/>
      <c r="F1246" s="527"/>
      <c r="G1246" s="527"/>
      <c r="H1246" s="527"/>
      <c r="I1246" s="527"/>
      <c r="J1246" s="527"/>
      <c r="K1246" s="527"/>
      <c r="L1246" s="527"/>
      <c r="M1246" s="527"/>
      <c r="N1246" s="527"/>
      <c r="O1246" s="528"/>
      <c r="P1246" s="527"/>
      <c r="Q1246" s="527"/>
      <c r="R1246" s="527"/>
      <c r="S1246" s="527"/>
      <c r="T1246" s="528"/>
      <c r="U1246" s="527"/>
      <c r="V1246" s="527"/>
    </row>
    <row r="1247" spans="1:22" x14ac:dyDescent="0.3">
      <c r="A1247" s="527"/>
      <c r="B1247" s="527"/>
      <c r="C1247" s="527"/>
      <c r="D1247" s="527"/>
      <c r="E1247" s="527"/>
      <c r="F1247" s="527"/>
      <c r="G1247" s="527"/>
      <c r="H1247" s="527"/>
      <c r="I1247" s="527"/>
      <c r="J1247" s="527"/>
      <c r="K1247" s="527"/>
      <c r="L1247" s="527"/>
      <c r="M1247" s="527"/>
      <c r="N1247" s="527"/>
      <c r="O1247" s="528"/>
      <c r="P1247" s="527"/>
      <c r="Q1247" s="527"/>
      <c r="R1247" s="527"/>
      <c r="S1247" s="527"/>
      <c r="T1247" s="528"/>
      <c r="U1247" s="527"/>
      <c r="V1247" s="527"/>
    </row>
    <row r="1248" spans="1:22" x14ac:dyDescent="0.3">
      <c r="A1248" s="527"/>
      <c r="B1248" s="527"/>
      <c r="C1248" s="527"/>
      <c r="D1248" s="527"/>
      <c r="E1248" s="527"/>
      <c r="F1248" s="527"/>
      <c r="G1248" s="527"/>
      <c r="H1248" s="527"/>
      <c r="I1248" s="527"/>
      <c r="J1248" s="527"/>
      <c r="K1248" s="527"/>
      <c r="L1248" s="527"/>
      <c r="M1248" s="527"/>
      <c r="N1248" s="527"/>
      <c r="O1248" s="528"/>
      <c r="P1248" s="527"/>
      <c r="Q1248" s="527"/>
      <c r="R1248" s="527"/>
      <c r="S1248" s="527"/>
      <c r="T1248" s="528"/>
      <c r="U1248" s="527"/>
      <c r="V1248" s="527"/>
    </row>
    <row r="1249" spans="1:22" x14ac:dyDescent="0.3">
      <c r="A1249" s="527"/>
      <c r="B1249" s="527"/>
      <c r="C1249" s="527"/>
      <c r="D1249" s="527"/>
      <c r="E1249" s="527"/>
      <c r="F1249" s="527"/>
      <c r="G1249" s="527"/>
      <c r="H1249" s="527"/>
      <c r="I1249" s="527"/>
      <c r="J1249" s="527"/>
      <c r="K1249" s="527"/>
      <c r="L1249" s="527"/>
      <c r="M1249" s="527"/>
      <c r="N1249" s="527"/>
      <c r="O1249" s="528"/>
      <c r="P1249" s="527"/>
      <c r="Q1249" s="527"/>
      <c r="R1249" s="527"/>
      <c r="S1249" s="527"/>
      <c r="T1249" s="528"/>
      <c r="U1249" s="527"/>
      <c r="V1249" s="527"/>
    </row>
    <row r="1250" spans="1:22" x14ac:dyDescent="0.3">
      <c r="A1250" s="527"/>
      <c r="B1250" s="527"/>
      <c r="C1250" s="527"/>
      <c r="D1250" s="527"/>
      <c r="E1250" s="527"/>
      <c r="F1250" s="527"/>
      <c r="G1250" s="527"/>
      <c r="H1250" s="527"/>
      <c r="I1250" s="527"/>
      <c r="J1250" s="527"/>
      <c r="K1250" s="527"/>
      <c r="L1250" s="527"/>
      <c r="M1250" s="527"/>
      <c r="N1250" s="527"/>
      <c r="O1250" s="528"/>
      <c r="P1250" s="527"/>
      <c r="Q1250" s="527"/>
      <c r="R1250" s="527"/>
      <c r="S1250" s="527"/>
      <c r="T1250" s="528"/>
      <c r="U1250" s="527"/>
      <c r="V1250" s="527"/>
    </row>
    <row r="1251" spans="1:22" x14ac:dyDescent="0.3">
      <c r="A1251" s="527"/>
      <c r="B1251" s="527"/>
      <c r="C1251" s="527"/>
      <c r="D1251" s="527"/>
      <c r="E1251" s="527"/>
      <c r="F1251" s="527"/>
      <c r="G1251" s="527"/>
      <c r="H1251" s="527"/>
      <c r="I1251" s="527"/>
      <c r="J1251" s="527"/>
      <c r="K1251" s="527"/>
      <c r="L1251" s="527"/>
      <c r="M1251" s="527"/>
      <c r="N1251" s="527"/>
      <c r="O1251" s="528"/>
      <c r="P1251" s="527"/>
      <c r="Q1251" s="527"/>
      <c r="R1251" s="527"/>
      <c r="S1251" s="527"/>
      <c r="T1251" s="528"/>
      <c r="U1251" s="527"/>
      <c r="V1251" s="527"/>
    </row>
    <row r="1252" spans="1:22" x14ac:dyDescent="0.3">
      <c r="A1252" s="527"/>
      <c r="B1252" s="527"/>
      <c r="C1252" s="527"/>
      <c r="D1252" s="527"/>
      <c r="E1252" s="527"/>
      <c r="F1252" s="527"/>
      <c r="G1252" s="527"/>
      <c r="H1252" s="527"/>
      <c r="I1252" s="527"/>
      <c r="J1252" s="527"/>
      <c r="K1252" s="527"/>
      <c r="L1252" s="527"/>
      <c r="M1252" s="527"/>
      <c r="N1252" s="527"/>
      <c r="O1252" s="528"/>
      <c r="P1252" s="527"/>
      <c r="Q1252" s="527"/>
      <c r="R1252" s="527"/>
      <c r="S1252" s="527"/>
      <c r="T1252" s="528"/>
      <c r="U1252" s="527"/>
      <c r="V1252" s="527"/>
    </row>
    <row r="1253" spans="1:22" x14ac:dyDescent="0.3">
      <c r="A1253" s="527"/>
      <c r="B1253" s="527"/>
      <c r="C1253" s="527"/>
      <c r="D1253" s="527"/>
      <c r="E1253" s="527"/>
      <c r="F1253" s="527"/>
      <c r="G1253" s="527"/>
      <c r="H1253" s="527"/>
      <c r="I1253" s="527"/>
      <c r="J1253" s="527"/>
      <c r="K1253" s="527"/>
      <c r="L1253" s="527"/>
      <c r="M1253" s="527"/>
      <c r="N1253" s="527"/>
      <c r="O1253" s="528"/>
      <c r="P1253" s="527"/>
      <c r="Q1253" s="527"/>
      <c r="R1253" s="527"/>
      <c r="S1253" s="527"/>
      <c r="T1253" s="528"/>
      <c r="U1253" s="527"/>
      <c r="V1253" s="527"/>
    </row>
    <row r="1254" spans="1:22" x14ac:dyDescent="0.3">
      <c r="A1254" s="527"/>
      <c r="B1254" s="527"/>
      <c r="C1254" s="527"/>
      <c r="D1254" s="527"/>
      <c r="E1254" s="527"/>
      <c r="F1254" s="527"/>
      <c r="G1254" s="527"/>
      <c r="H1254" s="527"/>
      <c r="I1254" s="527"/>
      <c r="J1254" s="527"/>
      <c r="K1254" s="527"/>
      <c r="L1254" s="527"/>
      <c r="M1254" s="527"/>
      <c r="N1254" s="527"/>
      <c r="O1254" s="528"/>
      <c r="P1254" s="527"/>
      <c r="Q1254" s="527"/>
      <c r="R1254" s="527"/>
      <c r="S1254" s="527"/>
      <c r="T1254" s="528"/>
      <c r="U1254" s="527"/>
      <c r="V1254" s="527"/>
    </row>
    <row r="1255" spans="1:22" x14ac:dyDescent="0.3">
      <c r="A1255" s="527"/>
      <c r="B1255" s="527"/>
      <c r="C1255" s="527"/>
      <c r="D1255" s="527"/>
      <c r="E1255" s="527"/>
      <c r="F1255" s="527"/>
      <c r="G1255" s="527"/>
      <c r="H1255" s="527"/>
      <c r="I1255" s="527"/>
      <c r="J1255" s="527"/>
      <c r="K1255" s="527"/>
      <c r="L1255" s="527"/>
      <c r="M1255" s="527"/>
      <c r="N1255" s="527"/>
      <c r="O1255" s="528"/>
      <c r="P1255" s="527"/>
      <c r="Q1255" s="527"/>
      <c r="R1255" s="527"/>
      <c r="S1255" s="527"/>
      <c r="T1255" s="528"/>
      <c r="U1255" s="527"/>
      <c r="V1255" s="527"/>
    </row>
    <row r="1256" spans="1:22" x14ac:dyDescent="0.3">
      <c r="A1256" s="527"/>
      <c r="B1256" s="527"/>
      <c r="C1256" s="527"/>
      <c r="D1256" s="527"/>
      <c r="E1256" s="527"/>
      <c r="F1256" s="527"/>
      <c r="G1256" s="527"/>
      <c r="H1256" s="527"/>
      <c r="I1256" s="527"/>
      <c r="J1256" s="527"/>
      <c r="K1256" s="527"/>
      <c r="L1256" s="527"/>
      <c r="M1256" s="527"/>
      <c r="N1256" s="527"/>
      <c r="O1256" s="528"/>
      <c r="P1256" s="527"/>
      <c r="Q1256" s="527"/>
      <c r="R1256" s="527"/>
      <c r="S1256" s="527"/>
      <c r="T1256" s="528"/>
      <c r="U1256" s="527"/>
      <c r="V1256" s="527"/>
    </row>
    <row r="1257" spans="1:22" x14ac:dyDescent="0.3">
      <c r="A1257" s="527"/>
      <c r="B1257" s="527"/>
      <c r="C1257" s="527"/>
      <c r="D1257" s="527"/>
      <c r="E1257" s="527"/>
      <c r="F1257" s="527"/>
      <c r="G1257" s="527"/>
      <c r="H1257" s="527"/>
      <c r="I1257" s="527"/>
      <c r="J1257" s="527"/>
      <c r="K1257" s="527"/>
      <c r="L1257" s="527"/>
      <c r="M1257" s="527"/>
      <c r="N1257" s="527"/>
      <c r="O1257" s="528"/>
      <c r="P1257" s="527"/>
      <c r="Q1257" s="527"/>
      <c r="R1257" s="527"/>
      <c r="S1257" s="527"/>
      <c r="T1257" s="528"/>
      <c r="U1257" s="527"/>
      <c r="V1257" s="527"/>
    </row>
    <row r="1258" spans="1:22" x14ac:dyDescent="0.3">
      <c r="A1258" s="527"/>
      <c r="B1258" s="527"/>
      <c r="C1258" s="527"/>
      <c r="D1258" s="527"/>
      <c r="E1258" s="527"/>
      <c r="F1258" s="527"/>
      <c r="G1258" s="527"/>
      <c r="H1258" s="527"/>
      <c r="I1258" s="527"/>
      <c r="J1258" s="527"/>
      <c r="K1258" s="527"/>
      <c r="L1258" s="527"/>
      <c r="M1258" s="527"/>
      <c r="N1258" s="527"/>
      <c r="O1258" s="528"/>
      <c r="P1258" s="527"/>
      <c r="Q1258" s="527"/>
      <c r="R1258" s="527"/>
      <c r="S1258" s="527"/>
      <c r="T1258" s="528"/>
      <c r="U1258" s="527"/>
      <c r="V1258" s="527"/>
    </row>
    <row r="1259" spans="1:22" x14ac:dyDescent="0.3">
      <c r="A1259" s="527"/>
      <c r="B1259" s="527"/>
      <c r="C1259" s="527"/>
      <c r="D1259" s="527"/>
      <c r="E1259" s="527"/>
      <c r="F1259" s="527"/>
      <c r="G1259" s="527"/>
      <c r="H1259" s="527"/>
      <c r="I1259" s="527"/>
      <c r="J1259" s="527"/>
      <c r="K1259" s="527"/>
      <c r="L1259" s="527"/>
      <c r="M1259" s="527"/>
      <c r="N1259" s="527"/>
      <c r="O1259" s="528"/>
      <c r="P1259" s="527"/>
      <c r="Q1259" s="527"/>
      <c r="R1259" s="527"/>
      <c r="S1259" s="527"/>
      <c r="T1259" s="528"/>
      <c r="U1259" s="527"/>
      <c r="V1259" s="527"/>
    </row>
    <row r="1260" spans="1:22" x14ac:dyDescent="0.3">
      <c r="A1260" s="527"/>
      <c r="B1260" s="527"/>
      <c r="C1260" s="527"/>
      <c r="D1260" s="527"/>
      <c r="E1260" s="527"/>
      <c r="F1260" s="527"/>
      <c r="G1260" s="527"/>
      <c r="H1260" s="527"/>
      <c r="I1260" s="527"/>
      <c r="J1260" s="527"/>
      <c r="K1260" s="527"/>
      <c r="L1260" s="527"/>
      <c r="M1260" s="527"/>
      <c r="N1260" s="527"/>
      <c r="O1260" s="528"/>
      <c r="P1260" s="527"/>
      <c r="Q1260" s="527"/>
      <c r="R1260" s="527"/>
      <c r="S1260" s="527"/>
      <c r="T1260" s="528"/>
      <c r="U1260" s="527"/>
      <c r="V1260" s="527"/>
    </row>
    <row r="1261" spans="1:22" x14ac:dyDescent="0.3">
      <c r="A1261" s="527"/>
      <c r="B1261" s="527"/>
      <c r="C1261" s="527"/>
      <c r="D1261" s="527"/>
      <c r="E1261" s="527"/>
      <c r="F1261" s="527"/>
      <c r="G1261" s="527"/>
      <c r="H1261" s="527"/>
      <c r="I1261" s="527"/>
      <c r="J1261" s="527"/>
      <c r="K1261" s="527"/>
      <c r="L1261" s="527"/>
      <c r="M1261" s="527"/>
      <c r="N1261" s="527"/>
      <c r="O1261" s="528"/>
      <c r="P1261" s="527"/>
      <c r="Q1261" s="527"/>
      <c r="R1261" s="527"/>
      <c r="S1261" s="527"/>
      <c r="T1261" s="528"/>
      <c r="U1261" s="527"/>
      <c r="V1261" s="527"/>
    </row>
    <row r="1262" spans="1:22" x14ac:dyDescent="0.3">
      <c r="A1262" s="527"/>
      <c r="B1262" s="527"/>
      <c r="C1262" s="527"/>
      <c r="D1262" s="527"/>
      <c r="E1262" s="527"/>
      <c r="F1262" s="527"/>
      <c r="G1262" s="527"/>
      <c r="H1262" s="527"/>
      <c r="I1262" s="527"/>
      <c r="J1262" s="527"/>
      <c r="K1262" s="527"/>
      <c r="L1262" s="527"/>
      <c r="M1262" s="527"/>
      <c r="N1262" s="527"/>
      <c r="O1262" s="528"/>
      <c r="P1262" s="527"/>
      <c r="Q1262" s="527"/>
      <c r="R1262" s="527"/>
      <c r="S1262" s="527"/>
      <c r="T1262" s="528"/>
      <c r="U1262" s="527"/>
      <c r="V1262" s="527"/>
    </row>
    <row r="1263" spans="1:22" x14ac:dyDescent="0.3">
      <c r="A1263" s="527"/>
      <c r="B1263" s="527"/>
      <c r="C1263" s="527"/>
      <c r="D1263" s="527"/>
      <c r="E1263" s="527"/>
      <c r="F1263" s="527"/>
      <c r="G1263" s="527"/>
      <c r="H1263" s="527"/>
      <c r="I1263" s="527"/>
      <c r="J1263" s="527"/>
      <c r="K1263" s="527"/>
      <c r="L1263" s="527"/>
      <c r="M1263" s="527"/>
      <c r="N1263" s="527"/>
      <c r="O1263" s="528"/>
      <c r="P1263" s="527"/>
      <c r="Q1263" s="527"/>
      <c r="R1263" s="527"/>
      <c r="S1263" s="527"/>
      <c r="T1263" s="528"/>
      <c r="U1263" s="527"/>
      <c r="V1263" s="527"/>
    </row>
    <row r="1264" spans="1:22" x14ac:dyDescent="0.3">
      <c r="A1264" s="527"/>
      <c r="B1264" s="527"/>
      <c r="C1264" s="527"/>
      <c r="D1264" s="527"/>
      <c r="E1264" s="527"/>
      <c r="F1264" s="527"/>
      <c r="G1264" s="527"/>
      <c r="H1264" s="527"/>
      <c r="I1264" s="527"/>
      <c r="J1264" s="527"/>
      <c r="K1264" s="527"/>
      <c r="L1264" s="527"/>
      <c r="M1264" s="527"/>
      <c r="N1264" s="527"/>
      <c r="O1264" s="528"/>
      <c r="P1264" s="527"/>
      <c r="Q1264" s="527"/>
      <c r="R1264" s="527"/>
      <c r="S1264" s="527"/>
      <c r="T1264" s="528"/>
      <c r="U1264" s="527"/>
      <c r="V1264" s="527"/>
    </row>
    <row r="1265" spans="1:22" x14ac:dyDescent="0.3">
      <c r="A1265" s="527"/>
      <c r="B1265" s="527"/>
      <c r="C1265" s="527"/>
      <c r="D1265" s="527"/>
      <c r="E1265" s="527"/>
      <c r="F1265" s="527"/>
      <c r="G1265" s="527"/>
      <c r="H1265" s="527"/>
      <c r="I1265" s="527"/>
      <c r="J1265" s="527"/>
      <c r="K1265" s="527"/>
      <c r="L1265" s="527"/>
      <c r="M1265" s="527"/>
      <c r="N1265" s="527"/>
      <c r="O1265" s="528"/>
      <c r="P1265" s="527"/>
      <c r="Q1265" s="527"/>
      <c r="R1265" s="527"/>
      <c r="S1265" s="527"/>
      <c r="T1265" s="528"/>
      <c r="U1265" s="527"/>
      <c r="V1265" s="527"/>
    </row>
    <row r="1266" spans="1:22" x14ac:dyDescent="0.3">
      <c r="A1266" s="527"/>
      <c r="B1266" s="527"/>
      <c r="C1266" s="527"/>
      <c r="D1266" s="527"/>
      <c r="E1266" s="527"/>
      <c r="F1266" s="527"/>
      <c r="G1266" s="527"/>
      <c r="H1266" s="527"/>
      <c r="I1266" s="527"/>
      <c r="J1266" s="527"/>
      <c r="K1266" s="527"/>
      <c r="L1266" s="527"/>
      <c r="M1266" s="527"/>
      <c r="N1266" s="527"/>
      <c r="O1266" s="528"/>
      <c r="P1266" s="527"/>
      <c r="Q1266" s="527"/>
      <c r="R1266" s="527"/>
      <c r="S1266" s="527"/>
      <c r="T1266" s="528"/>
      <c r="U1266" s="527"/>
      <c r="V1266" s="527"/>
    </row>
    <row r="1267" spans="1:22" x14ac:dyDescent="0.3">
      <c r="A1267" s="527"/>
      <c r="B1267" s="527"/>
      <c r="C1267" s="527"/>
      <c r="D1267" s="527"/>
      <c r="E1267" s="527"/>
      <c r="F1267" s="527"/>
      <c r="G1267" s="527"/>
      <c r="H1267" s="527"/>
      <c r="I1267" s="527"/>
      <c r="J1267" s="527"/>
      <c r="K1267" s="527"/>
      <c r="L1267" s="527"/>
      <c r="M1267" s="527"/>
      <c r="N1267" s="527"/>
      <c r="O1267" s="528"/>
      <c r="P1267" s="527"/>
      <c r="Q1267" s="527"/>
      <c r="R1267" s="527"/>
      <c r="S1267" s="527"/>
      <c r="T1267" s="528"/>
      <c r="U1267" s="527"/>
      <c r="V1267" s="527"/>
    </row>
    <row r="1268" spans="1:22" x14ac:dyDescent="0.3">
      <c r="A1268" s="527"/>
      <c r="B1268" s="527"/>
      <c r="C1268" s="527"/>
      <c r="D1268" s="527"/>
      <c r="E1268" s="527"/>
      <c r="F1268" s="527"/>
      <c r="G1268" s="527"/>
      <c r="H1268" s="527"/>
      <c r="I1268" s="527"/>
      <c r="J1268" s="527"/>
      <c r="K1268" s="527"/>
      <c r="L1268" s="527"/>
      <c r="M1268" s="527"/>
      <c r="N1268" s="527"/>
      <c r="O1268" s="528"/>
      <c r="P1268" s="527"/>
      <c r="Q1268" s="527"/>
      <c r="R1268" s="527"/>
      <c r="S1268" s="527"/>
      <c r="T1268" s="528"/>
      <c r="U1268" s="527"/>
      <c r="V1268" s="527"/>
    </row>
    <row r="1269" spans="1:22" x14ac:dyDescent="0.3">
      <c r="A1269" s="527"/>
      <c r="B1269" s="527"/>
      <c r="C1269" s="527"/>
      <c r="D1269" s="527"/>
      <c r="E1269" s="527"/>
      <c r="F1269" s="527"/>
      <c r="G1269" s="527"/>
      <c r="H1269" s="527"/>
      <c r="I1269" s="527"/>
      <c r="J1269" s="527"/>
      <c r="K1269" s="527"/>
      <c r="L1269" s="527"/>
      <c r="M1269" s="527"/>
      <c r="N1269" s="527"/>
      <c r="O1269" s="528"/>
      <c r="P1269" s="527"/>
      <c r="Q1269" s="527"/>
      <c r="R1269" s="527"/>
      <c r="S1269" s="527"/>
      <c r="T1269" s="528"/>
      <c r="U1269" s="527"/>
      <c r="V1269" s="527"/>
    </row>
    <row r="1270" spans="1:22" x14ac:dyDescent="0.3">
      <c r="A1270" s="527"/>
      <c r="B1270" s="527"/>
      <c r="C1270" s="527"/>
      <c r="D1270" s="527"/>
      <c r="E1270" s="527"/>
      <c r="F1270" s="527"/>
      <c r="G1270" s="527"/>
      <c r="H1270" s="527"/>
      <c r="I1270" s="527"/>
      <c r="J1270" s="527"/>
      <c r="K1270" s="527"/>
      <c r="L1270" s="527"/>
      <c r="M1270" s="527"/>
      <c r="N1270" s="527"/>
      <c r="O1270" s="528"/>
      <c r="P1270" s="527"/>
      <c r="Q1270" s="527"/>
      <c r="R1270" s="527"/>
      <c r="S1270" s="527"/>
      <c r="T1270" s="528"/>
      <c r="U1270" s="527"/>
      <c r="V1270" s="527"/>
    </row>
    <row r="1271" spans="1:22" x14ac:dyDescent="0.3">
      <c r="A1271" s="527"/>
      <c r="B1271" s="527"/>
      <c r="C1271" s="527"/>
      <c r="D1271" s="527"/>
      <c r="E1271" s="527"/>
      <c r="F1271" s="527"/>
      <c r="G1271" s="527"/>
      <c r="H1271" s="527"/>
      <c r="I1271" s="527"/>
      <c r="J1271" s="527"/>
      <c r="K1271" s="527"/>
      <c r="L1271" s="527"/>
      <c r="M1271" s="527"/>
      <c r="N1271" s="527"/>
      <c r="O1271" s="528"/>
      <c r="P1271" s="527"/>
      <c r="Q1271" s="527"/>
      <c r="R1271" s="527"/>
      <c r="S1271" s="527"/>
      <c r="T1271" s="528"/>
      <c r="U1271" s="527"/>
      <c r="V1271" s="527"/>
    </row>
    <row r="1272" spans="1:22" x14ac:dyDescent="0.3">
      <c r="A1272" s="527"/>
      <c r="B1272" s="527"/>
      <c r="C1272" s="527"/>
      <c r="D1272" s="527"/>
      <c r="E1272" s="527"/>
      <c r="F1272" s="527"/>
      <c r="G1272" s="527"/>
      <c r="H1272" s="527"/>
      <c r="I1272" s="527"/>
      <c r="J1272" s="527"/>
      <c r="K1272" s="527"/>
      <c r="L1272" s="527"/>
      <c r="M1272" s="527"/>
      <c r="N1272" s="527"/>
      <c r="O1272" s="528"/>
      <c r="P1272" s="527"/>
      <c r="Q1272" s="527"/>
      <c r="R1272" s="527"/>
      <c r="S1272" s="527"/>
      <c r="T1272" s="528"/>
      <c r="U1272" s="527"/>
      <c r="V1272" s="527"/>
    </row>
    <row r="1273" spans="1:22" x14ac:dyDescent="0.3">
      <c r="A1273" s="527"/>
      <c r="B1273" s="527"/>
      <c r="C1273" s="527"/>
      <c r="D1273" s="527"/>
      <c r="E1273" s="527"/>
      <c r="F1273" s="527"/>
      <c r="G1273" s="527"/>
      <c r="H1273" s="527"/>
      <c r="I1273" s="527"/>
      <c r="J1273" s="527"/>
      <c r="K1273" s="527"/>
      <c r="L1273" s="527"/>
      <c r="M1273" s="527"/>
      <c r="N1273" s="527"/>
      <c r="O1273" s="528"/>
      <c r="P1273" s="527"/>
      <c r="Q1273" s="527"/>
      <c r="R1273" s="527"/>
      <c r="S1273" s="527"/>
      <c r="T1273" s="528"/>
      <c r="U1273" s="527"/>
      <c r="V1273" s="527"/>
    </row>
    <row r="1274" spans="1:22" x14ac:dyDescent="0.3">
      <c r="A1274" s="527"/>
      <c r="B1274" s="527"/>
      <c r="C1274" s="527"/>
      <c r="D1274" s="527"/>
      <c r="E1274" s="527"/>
      <c r="F1274" s="527"/>
      <c r="G1274" s="527"/>
      <c r="H1274" s="527"/>
      <c r="I1274" s="527"/>
      <c r="J1274" s="527"/>
      <c r="K1274" s="527"/>
      <c r="L1274" s="527"/>
      <c r="M1274" s="527"/>
      <c r="N1274" s="527"/>
      <c r="O1274" s="528"/>
      <c r="P1274" s="527"/>
      <c r="Q1274" s="527"/>
      <c r="R1274" s="527"/>
      <c r="S1274" s="527"/>
      <c r="T1274" s="528"/>
      <c r="U1274" s="527"/>
      <c r="V1274" s="527"/>
    </row>
    <row r="1275" spans="1:22" x14ac:dyDescent="0.3">
      <c r="A1275" s="527"/>
      <c r="B1275" s="527"/>
      <c r="C1275" s="527"/>
      <c r="D1275" s="527"/>
      <c r="E1275" s="527"/>
      <c r="F1275" s="527"/>
      <c r="G1275" s="527"/>
      <c r="H1275" s="527"/>
      <c r="I1275" s="527"/>
      <c r="J1275" s="527"/>
      <c r="K1275" s="527"/>
      <c r="L1275" s="527"/>
      <c r="M1275" s="527"/>
      <c r="N1275" s="527"/>
      <c r="O1275" s="528"/>
      <c r="P1275" s="527"/>
      <c r="Q1275" s="527"/>
      <c r="R1275" s="527"/>
      <c r="S1275" s="527"/>
      <c r="T1275" s="528"/>
      <c r="U1275" s="527"/>
      <c r="V1275" s="527"/>
    </row>
    <row r="1276" spans="1:22" x14ac:dyDescent="0.3">
      <c r="A1276" s="527"/>
      <c r="B1276" s="527"/>
      <c r="C1276" s="527"/>
      <c r="D1276" s="527"/>
      <c r="E1276" s="527"/>
      <c r="F1276" s="527"/>
      <c r="G1276" s="527"/>
      <c r="H1276" s="527"/>
      <c r="I1276" s="527"/>
      <c r="J1276" s="527"/>
      <c r="K1276" s="527"/>
      <c r="L1276" s="527"/>
      <c r="M1276" s="527"/>
      <c r="N1276" s="527"/>
      <c r="O1276" s="528"/>
      <c r="P1276" s="527"/>
      <c r="Q1276" s="527"/>
      <c r="R1276" s="527"/>
      <c r="S1276" s="527"/>
      <c r="T1276" s="528"/>
      <c r="U1276" s="527"/>
      <c r="V1276" s="527"/>
    </row>
    <row r="1277" spans="1:22" x14ac:dyDescent="0.3">
      <c r="A1277" s="527"/>
      <c r="B1277" s="527"/>
      <c r="C1277" s="527"/>
      <c r="D1277" s="527"/>
      <c r="E1277" s="527"/>
      <c r="F1277" s="527"/>
      <c r="G1277" s="527"/>
      <c r="H1277" s="527"/>
      <c r="I1277" s="527"/>
      <c r="J1277" s="527"/>
      <c r="K1277" s="527"/>
      <c r="L1277" s="527"/>
      <c r="M1277" s="527"/>
      <c r="N1277" s="527"/>
      <c r="O1277" s="528"/>
      <c r="P1277" s="527"/>
      <c r="Q1277" s="527"/>
      <c r="R1277" s="527"/>
      <c r="S1277" s="527"/>
      <c r="T1277" s="528"/>
      <c r="U1277" s="527"/>
      <c r="V1277" s="527"/>
    </row>
    <row r="1278" spans="1:22" x14ac:dyDescent="0.3">
      <c r="A1278" s="527"/>
      <c r="B1278" s="527"/>
      <c r="C1278" s="527"/>
      <c r="D1278" s="527"/>
      <c r="E1278" s="527"/>
      <c r="F1278" s="527"/>
      <c r="G1278" s="527"/>
      <c r="H1278" s="527"/>
      <c r="I1278" s="527"/>
      <c r="J1278" s="527"/>
      <c r="K1278" s="527"/>
      <c r="L1278" s="527"/>
      <c r="M1278" s="527"/>
      <c r="N1278" s="527"/>
      <c r="O1278" s="528"/>
      <c r="P1278" s="527"/>
      <c r="Q1278" s="527"/>
      <c r="R1278" s="527"/>
      <c r="S1278" s="527"/>
      <c r="T1278" s="528"/>
      <c r="U1278" s="527"/>
      <c r="V1278" s="527"/>
    </row>
    <row r="1279" spans="1:22" x14ac:dyDescent="0.3">
      <c r="A1279" s="527"/>
      <c r="B1279" s="527"/>
      <c r="C1279" s="527"/>
      <c r="D1279" s="527"/>
      <c r="E1279" s="527"/>
      <c r="F1279" s="527"/>
      <c r="G1279" s="527"/>
      <c r="H1279" s="527"/>
      <c r="I1279" s="527"/>
      <c r="J1279" s="527"/>
      <c r="K1279" s="527"/>
      <c r="L1279" s="527"/>
      <c r="M1279" s="527"/>
      <c r="N1279" s="527"/>
      <c r="O1279" s="528"/>
      <c r="P1279" s="527"/>
      <c r="Q1279" s="527"/>
      <c r="R1279" s="527"/>
      <c r="S1279" s="527"/>
      <c r="T1279" s="528"/>
      <c r="U1279" s="527"/>
      <c r="V1279" s="527"/>
    </row>
    <row r="1280" spans="1:22" x14ac:dyDescent="0.3">
      <c r="A1280" s="527"/>
      <c r="B1280" s="527"/>
      <c r="C1280" s="527"/>
      <c r="D1280" s="527"/>
      <c r="E1280" s="527"/>
      <c r="F1280" s="527"/>
      <c r="G1280" s="527"/>
      <c r="H1280" s="527"/>
      <c r="I1280" s="527"/>
      <c r="J1280" s="527"/>
      <c r="K1280" s="527"/>
      <c r="L1280" s="527"/>
      <c r="M1280" s="527"/>
      <c r="N1280" s="527"/>
      <c r="O1280" s="528"/>
      <c r="P1280" s="527"/>
      <c r="Q1280" s="527"/>
      <c r="R1280" s="527"/>
      <c r="S1280" s="527"/>
      <c r="T1280" s="528"/>
      <c r="U1280" s="527"/>
      <c r="V1280" s="527"/>
    </row>
    <row r="1281" spans="1:22" x14ac:dyDescent="0.3">
      <c r="A1281" s="527"/>
      <c r="B1281" s="527"/>
      <c r="C1281" s="527"/>
      <c r="D1281" s="527"/>
      <c r="E1281" s="527"/>
      <c r="F1281" s="527"/>
      <c r="G1281" s="527"/>
      <c r="H1281" s="527"/>
      <c r="I1281" s="527"/>
      <c r="J1281" s="527"/>
      <c r="K1281" s="527"/>
      <c r="L1281" s="527"/>
      <c r="M1281" s="527"/>
      <c r="N1281" s="527"/>
      <c r="O1281" s="528"/>
      <c r="P1281" s="527"/>
      <c r="Q1281" s="527"/>
      <c r="R1281" s="527"/>
      <c r="S1281" s="527"/>
      <c r="T1281" s="528"/>
      <c r="U1281" s="527"/>
      <c r="V1281" s="527"/>
    </row>
    <row r="1282" spans="1:22" x14ac:dyDescent="0.3">
      <c r="A1282" s="527"/>
      <c r="B1282" s="527"/>
      <c r="C1282" s="527"/>
      <c r="D1282" s="527"/>
      <c r="E1282" s="527"/>
      <c r="F1282" s="527"/>
      <c r="G1282" s="527"/>
      <c r="H1282" s="527"/>
      <c r="I1282" s="527"/>
      <c r="J1282" s="527"/>
      <c r="K1282" s="527"/>
      <c r="L1282" s="527"/>
      <c r="M1282" s="527"/>
      <c r="N1282" s="527"/>
      <c r="O1282" s="528"/>
      <c r="P1282" s="527"/>
      <c r="Q1282" s="527"/>
      <c r="R1282" s="527"/>
      <c r="S1282" s="527"/>
      <c r="T1282" s="528"/>
      <c r="U1282" s="527"/>
      <c r="V1282" s="527"/>
    </row>
    <row r="1283" spans="1:22" x14ac:dyDescent="0.3">
      <c r="A1283" s="527"/>
      <c r="B1283" s="527"/>
      <c r="C1283" s="527"/>
      <c r="D1283" s="527"/>
      <c r="E1283" s="527"/>
      <c r="F1283" s="527"/>
      <c r="G1283" s="527"/>
      <c r="H1283" s="527"/>
      <c r="I1283" s="527"/>
      <c r="J1283" s="527"/>
      <c r="K1283" s="527"/>
      <c r="L1283" s="527"/>
      <c r="M1283" s="527"/>
      <c r="N1283" s="527"/>
      <c r="O1283" s="528"/>
      <c r="P1283" s="527"/>
      <c r="Q1283" s="527"/>
      <c r="R1283" s="527"/>
      <c r="S1283" s="527"/>
      <c r="T1283" s="528"/>
      <c r="U1283" s="527"/>
      <c r="V1283" s="527"/>
    </row>
    <row r="1284" spans="1:22" x14ac:dyDescent="0.3">
      <c r="A1284" s="527"/>
      <c r="B1284" s="527"/>
      <c r="C1284" s="527"/>
      <c r="D1284" s="527"/>
      <c r="E1284" s="527"/>
      <c r="F1284" s="527"/>
      <c r="G1284" s="527"/>
      <c r="H1284" s="527"/>
      <c r="I1284" s="527"/>
      <c r="J1284" s="527"/>
      <c r="K1284" s="527"/>
      <c r="L1284" s="527"/>
      <c r="M1284" s="527"/>
      <c r="N1284" s="527"/>
      <c r="O1284" s="528"/>
      <c r="P1284" s="527"/>
      <c r="Q1284" s="527"/>
      <c r="R1284" s="527"/>
      <c r="S1284" s="527"/>
      <c r="T1284" s="528"/>
      <c r="U1284" s="527"/>
      <c r="V1284" s="527"/>
    </row>
    <row r="1285" spans="1:22" x14ac:dyDescent="0.3">
      <c r="A1285" s="527"/>
      <c r="B1285" s="527"/>
      <c r="C1285" s="527"/>
      <c r="D1285" s="527"/>
      <c r="E1285" s="527"/>
      <c r="F1285" s="527"/>
      <c r="G1285" s="527"/>
      <c r="H1285" s="527"/>
      <c r="I1285" s="527"/>
      <c r="J1285" s="527"/>
      <c r="K1285" s="527"/>
      <c r="L1285" s="527"/>
      <c r="M1285" s="527"/>
      <c r="N1285" s="527"/>
      <c r="O1285" s="528"/>
      <c r="P1285" s="527"/>
      <c r="Q1285" s="527"/>
      <c r="R1285" s="527"/>
      <c r="S1285" s="527"/>
      <c r="T1285" s="528"/>
      <c r="U1285" s="527"/>
      <c r="V1285" s="527"/>
    </row>
    <row r="1286" spans="1:22" x14ac:dyDescent="0.3">
      <c r="A1286" s="527"/>
      <c r="B1286" s="527"/>
      <c r="C1286" s="527"/>
      <c r="D1286" s="527"/>
      <c r="E1286" s="527"/>
      <c r="F1286" s="527"/>
      <c r="G1286" s="527"/>
      <c r="H1286" s="527"/>
      <c r="I1286" s="527"/>
      <c r="J1286" s="527"/>
      <c r="K1286" s="527"/>
      <c r="L1286" s="527"/>
      <c r="M1286" s="527"/>
      <c r="N1286" s="527"/>
      <c r="O1286" s="528"/>
      <c r="P1286" s="527"/>
      <c r="Q1286" s="527"/>
      <c r="R1286" s="527"/>
      <c r="S1286" s="527"/>
      <c r="T1286" s="528"/>
      <c r="U1286" s="527"/>
      <c r="V1286" s="527"/>
    </row>
    <row r="1287" spans="1:22" x14ac:dyDescent="0.3">
      <c r="A1287" s="527"/>
      <c r="B1287" s="527"/>
      <c r="C1287" s="527"/>
      <c r="D1287" s="527"/>
      <c r="E1287" s="527"/>
      <c r="F1287" s="527"/>
      <c r="G1287" s="527"/>
      <c r="H1287" s="527"/>
      <c r="I1287" s="527"/>
      <c r="J1287" s="527"/>
      <c r="K1287" s="527"/>
      <c r="L1287" s="527"/>
      <c r="M1287" s="527"/>
      <c r="N1287" s="527"/>
      <c r="O1287" s="528"/>
      <c r="P1287" s="527"/>
      <c r="Q1287" s="527"/>
      <c r="R1287" s="527"/>
      <c r="S1287" s="527"/>
      <c r="T1287" s="528"/>
      <c r="U1287" s="527"/>
      <c r="V1287" s="527"/>
    </row>
    <row r="1288" spans="1:22" x14ac:dyDescent="0.3">
      <c r="A1288" s="527"/>
      <c r="B1288" s="527"/>
      <c r="C1288" s="527"/>
      <c r="D1288" s="527"/>
      <c r="E1288" s="527"/>
      <c r="F1288" s="527"/>
      <c r="G1288" s="527"/>
      <c r="H1288" s="527"/>
      <c r="I1288" s="527"/>
      <c r="J1288" s="527"/>
      <c r="K1288" s="527"/>
      <c r="L1288" s="527"/>
      <c r="M1288" s="527"/>
      <c r="N1288" s="527"/>
      <c r="O1288" s="528"/>
      <c r="P1288" s="527"/>
      <c r="Q1288" s="527"/>
      <c r="R1288" s="527"/>
      <c r="S1288" s="527"/>
      <c r="T1288" s="528"/>
      <c r="U1288" s="527"/>
      <c r="V1288" s="527"/>
    </row>
    <row r="1289" spans="1:22" x14ac:dyDescent="0.3">
      <c r="A1289" s="527"/>
      <c r="B1289" s="527"/>
      <c r="C1289" s="527"/>
      <c r="D1289" s="527"/>
      <c r="E1289" s="527"/>
      <c r="F1289" s="527"/>
      <c r="G1289" s="527"/>
      <c r="H1289" s="527"/>
      <c r="I1289" s="527"/>
      <c r="J1289" s="527"/>
      <c r="K1289" s="527"/>
      <c r="L1289" s="527"/>
      <c r="M1289" s="527"/>
      <c r="N1289" s="527"/>
      <c r="O1289" s="528"/>
      <c r="P1289" s="527"/>
      <c r="Q1289" s="527"/>
      <c r="R1289" s="527"/>
      <c r="S1289" s="527"/>
      <c r="T1289" s="528"/>
      <c r="U1289" s="527"/>
      <c r="V1289" s="527"/>
    </row>
    <row r="1290" spans="1:22" x14ac:dyDescent="0.3">
      <c r="A1290" s="527"/>
      <c r="B1290" s="527"/>
      <c r="C1290" s="527"/>
      <c r="D1290" s="527"/>
      <c r="E1290" s="527"/>
      <c r="F1290" s="527"/>
      <c r="G1290" s="527"/>
      <c r="H1290" s="527"/>
      <c r="I1290" s="527"/>
      <c r="J1290" s="527"/>
      <c r="K1290" s="527"/>
      <c r="L1290" s="527"/>
      <c r="M1290" s="527"/>
      <c r="N1290" s="527"/>
      <c r="O1290" s="528"/>
      <c r="P1290" s="527"/>
      <c r="Q1290" s="527"/>
      <c r="R1290" s="527"/>
      <c r="S1290" s="527"/>
      <c r="T1290" s="528"/>
      <c r="U1290" s="527"/>
      <c r="V1290" s="527"/>
    </row>
    <row r="1291" spans="1:22" x14ac:dyDescent="0.3">
      <c r="A1291" s="527"/>
      <c r="B1291" s="527"/>
      <c r="C1291" s="527"/>
      <c r="D1291" s="527"/>
      <c r="E1291" s="527"/>
      <c r="F1291" s="527"/>
      <c r="G1291" s="527"/>
      <c r="H1291" s="527"/>
      <c r="I1291" s="527"/>
      <c r="J1291" s="527"/>
      <c r="K1291" s="527"/>
      <c r="L1291" s="527"/>
      <c r="M1291" s="527"/>
      <c r="N1291" s="527"/>
      <c r="O1291" s="528"/>
      <c r="P1291" s="527"/>
      <c r="Q1291" s="527"/>
      <c r="R1291" s="527"/>
      <c r="S1291" s="527"/>
      <c r="T1291" s="528"/>
      <c r="U1291" s="527"/>
      <c r="V1291" s="527"/>
    </row>
    <row r="1292" spans="1:22" x14ac:dyDescent="0.3">
      <c r="A1292" s="527"/>
      <c r="B1292" s="527"/>
      <c r="C1292" s="527"/>
      <c r="D1292" s="527"/>
      <c r="E1292" s="527"/>
      <c r="F1292" s="527"/>
      <c r="G1292" s="527"/>
      <c r="H1292" s="527"/>
      <c r="I1292" s="527"/>
      <c r="J1292" s="527"/>
      <c r="K1292" s="527"/>
      <c r="L1292" s="527"/>
      <c r="M1292" s="527"/>
      <c r="N1292" s="527"/>
      <c r="O1292" s="528"/>
      <c r="P1292" s="527"/>
      <c r="Q1292" s="527"/>
      <c r="R1292" s="527"/>
      <c r="S1292" s="527"/>
      <c r="T1292" s="528"/>
      <c r="U1292" s="527"/>
      <c r="V1292" s="527"/>
    </row>
    <row r="1293" spans="1:22" x14ac:dyDescent="0.3">
      <c r="A1293" s="527"/>
      <c r="B1293" s="527"/>
      <c r="C1293" s="527"/>
      <c r="D1293" s="527"/>
      <c r="E1293" s="527"/>
      <c r="F1293" s="527"/>
      <c r="G1293" s="527"/>
      <c r="H1293" s="527"/>
      <c r="I1293" s="527"/>
      <c r="J1293" s="527"/>
      <c r="K1293" s="527"/>
      <c r="L1293" s="527"/>
      <c r="M1293" s="527"/>
      <c r="N1293" s="527"/>
      <c r="O1293" s="528"/>
      <c r="P1293" s="527"/>
      <c r="Q1293" s="527"/>
      <c r="R1293" s="527"/>
      <c r="S1293" s="527"/>
      <c r="T1293" s="528"/>
      <c r="U1293" s="527"/>
      <c r="V1293" s="527"/>
    </row>
    <row r="1294" spans="1:22" x14ac:dyDescent="0.3">
      <c r="A1294" s="527"/>
      <c r="B1294" s="527"/>
      <c r="C1294" s="527"/>
      <c r="D1294" s="527"/>
      <c r="E1294" s="527"/>
      <c r="F1294" s="527"/>
      <c r="G1294" s="527"/>
      <c r="H1294" s="527"/>
      <c r="I1294" s="527"/>
      <c r="J1294" s="527"/>
      <c r="K1294" s="527"/>
      <c r="L1294" s="527"/>
      <c r="M1294" s="527"/>
      <c r="N1294" s="527"/>
      <c r="O1294" s="528"/>
      <c r="P1294" s="527"/>
      <c r="Q1294" s="527"/>
      <c r="R1294" s="527"/>
      <c r="S1294" s="527"/>
      <c r="T1294" s="528"/>
      <c r="U1294" s="527"/>
      <c r="V1294" s="527"/>
    </row>
    <row r="1295" spans="1:22" x14ac:dyDescent="0.3">
      <c r="A1295" s="527"/>
      <c r="B1295" s="527"/>
      <c r="C1295" s="527"/>
      <c r="D1295" s="527"/>
      <c r="E1295" s="527"/>
      <c r="F1295" s="527"/>
      <c r="G1295" s="527"/>
      <c r="H1295" s="527"/>
      <c r="I1295" s="527"/>
      <c r="J1295" s="527"/>
      <c r="K1295" s="527"/>
      <c r="L1295" s="527"/>
      <c r="M1295" s="527"/>
      <c r="N1295" s="527"/>
      <c r="O1295" s="528"/>
      <c r="P1295" s="527"/>
      <c r="Q1295" s="527"/>
      <c r="R1295" s="527"/>
      <c r="S1295" s="527"/>
      <c r="T1295" s="528"/>
      <c r="U1295" s="527"/>
      <c r="V1295" s="527"/>
    </row>
    <row r="1296" spans="1:22" x14ac:dyDescent="0.3">
      <c r="A1296" s="527"/>
      <c r="B1296" s="527"/>
      <c r="C1296" s="527"/>
      <c r="D1296" s="527"/>
      <c r="E1296" s="527"/>
      <c r="F1296" s="527"/>
      <c r="G1296" s="527"/>
      <c r="H1296" s="527"/>
      <c r="I1296" s="527"/>
      <c r="J1296" s="527"/>
      <c r="K1296" s="527"/>
      <c r="L1296" s="527"/>
      <c r="M1296" s="527"/>
      <c r="N1296" s="527"/>
      <c r="O1296" s="528"/>
      <c r="P1296" s="527"/>
      <c r="Q1296" s="527"/>
      <c r="R1296" s="527"/>
      <c r="S1296" s="527"/>
      <c r="T1296" s="528"/>
      <c r="U1296" s="527"/>
      <c r="V1296" s="527"/>
    </row>
    <row r="1297" spans="1:22" x14ac:dyDescent="0.3">
      <c r="A1297" s="527"/>
      <c r="B1297" s="527"/>
      <c r="C1297" s="527"/>
      <c r="D1297" s="527"/>
      <c r="E1297" s="527"/>
      <c r="F1297" s="527"/>
      <c r="G1297" s="527"/>
      <c r="H1297" s="527"/>
      <c r="I1297" s="527"/>
      <c r="J1297" s="527"/>
      <c r="K1297" s="527"/>
      <c r="L1297" s="527"/>
      <c r="M1297" s="527"/>
      <c r="N1297" s="527"/>
      <c r="O1297" s="528"/>
      <c r="P1297" s="527"/>
      <c r="Q1297" s="527"/>
      <c r="R1297" s="527"/>
      <c r="S1297" s="527"/>
      <c r="T1297" s="528"/>
      <c r="U1297" s="527"/>
      <c r="V1297" s="527"/>
    </row>
    <row r="1298" spans="1:22" x14ac:dyDescent="0.3">
      <c r="A1298" s="527"/>
      <c r="B1298" s="527"/>
      <c r="C1298" s="527"/>
      <c r="D1298" s="527"/>
      <c r="E1298" s="527"/>
      <c r="F1298" s="527"/>
      <c r="G1298" s="527"/>
      <c r="H1298" s="527"/>
      <c r="I1298" s="527"/>
      <c r="J1298" s="527"/>
      <c r="K1298" s="527"/>
      <c r="L1298" s="527"/>
      <c r="M1298" s="527"/>
      <c r="N1298" s="527"/>
      <c r="O1298" s="528"/>
      <c r="P1298" s="527"/>
      <c r="Q1298" s="527"/>
      <c r="R1298" s="527"/>
      <c r="S1298" s="527"/>
      <c r="T1298" s="528"/>
      <c r="U1298" s="527"/>
      <c r="V1298" s="527"/>
    </row>
    <row r="1299" spans="1:22" x14ac:dyDescent="0.3">
      <c r="A1299" s="527"/>
      <c r="B1299" s="527"/>
      <c r="C1299" s="527"/>
      <c r="D1299" s="527"/>
      <c r="E1299" s="527"/>
      <c r="F1299" s="527"/>
      <c r="G1299" s="527"/>
      <c r="H1299" s="527"/>
      <c r="I1299" s="527"/>
      <c r="J1299" s="527"/>
      <c r="K1299" s="527"/>
      <c r="L1299" s="527"/>
      <c r="M1299" s="527"/>
      <c r="N1299" s="527"/>
      <c r="O1299" s="528"/>
      <c r="P1299" s="527"/>
      <c r="Q1299" s="527"/>
      <c r="R1299" s="527"/>
      <c r="S1299" s="527"/>
      <c r="T1299" s="528"/>
      <c r="U1299" s="527"/>
      <c r="V1299" s="527"/>
    </row>
    <row r="1300" spans="1:22" x14ac:dyDescent="0.3">
      <c r="A1300" s="527"/>
      <c r="B1300" s="527"/>
      <c r="C1300" s="527"/>
      <c r="D1300" s="527"/>
      <c r="E1300" s="527"/>
      <c r="F1300" s="527"/>
      <c r="G1300" s="527"/>
      <c r="H1300" s="527"/>
      <c r="I1300" s="527"/>
      <c r="J1300" s="527"/>
      <c r="K1300" s="527"/>
      <c r="L1300" s="527"/>
      <c r="M1300" s="527"/>
      <c r="N1300" s="527"/>
      <c r="O1300" s="528"/>
      <c r="P1300" s="527"/>
      <c r="Q1300" s="527"/>
      <c r="R1300" s="527"/>
      <c r="S1300" s="527"/>
      <c r="T1300" s="528"/>
      <c r="U1300" s="527"/>
      <c r="V1300" s="527"/>
    </row>
    <row r="1301" spans="1:22" x14ac:dyDescent="0.3">
      <c r="A1301" s="527"/>
      <c r="B1301" s="527"/>
      <c r="C1301" s="527"/>
      <c r="D1301" s="527"/>
      <c r="E1301" s="527"/>
      <c r="F1301" s="527"/>
      <c r="G1301" s="527"/>
      <c r="H1301" s="527"/>
      <c r="I1301" s="527"/>
      <c r="J1301" s="527"/>
      <c r="K1301" s="527"/>
      <c r="L1301" s="527"/>
      <c r="M1301" s="527"/>
      <c r="N1301" s="527"/>
      <c r="O1301" s="528"/>
      <c r="P1301" s="527"/>
      <c r="Q1301" s="527"/>
      <c r="R1301" s="527"/>
      <c r="S1301" s="527"/>
      <c r="T1301" s="528"/>
      <c r="U1301" s="527"/>
      <c r="V1301" s="527"/>
    </row>
    <row r="1302" spans="1:22" x14ac:dyDescent="0.3">
      <c r="A1302" s="527"/>
      <c r="B1302" s="527"/>
      <c r="C1302" s="527"/>
      <c r="D1302" s="527"/>
      <c r="E1302" s="527"/>
      <c r="F1302" s="527"/>
      <c r="G1302" s="527"/>
      <c r="H1302" s="527"/>
      <c r="I1302" s="527"/>
      <c r="J1302" s="527"/>
      <c r="K1302" s="527"/>
      <c r="L1302" s="527"/>
      <c r="M1302" s="527"/>
      <c r="N1302" s="527"/>
      <c r="O1302" s="528"/>
      <c r="P1302" s="527"/>
      <c r="Q1302" s="527"/>
      <c r="R1302" s="527"/>
      <c r="S1302" s="527"/>
      <c r="T1302" s="528"/>
      <c r="U1302" s="527"/>
      <c r="V1302" s="527"/>
    </row>
    <row r="1303" spans="1:22" x14ac:dyDescent="0.3">
      <c r="A1303" s="527"/>
      <c r="B1303" s="527"/>
      <c r="C1303" s="527"/>
      <c r="D1303" s="527"/>
      <c r="E1303" s="527"/>
      <c r="F1303" s="527"/>
      <c r="G1303" s="527"/>
      <c r="H1303" s="527"/>
      <c r="I1303" s="527"/>
      <c r="J1303" s="527"/>
      <c r="K1303" s="527"/>
      <c r="L1303" s="527"/>
      <c r="M1303" s="527"/>
      <c r="N1303" s="527"/>
      <c r="O1303" s="528"/>
      <c r="P1303" s="527"/>
      <c r="Q1303" s="527"/>
      <c r="R1303" s="527"/>
      <c r="S1303" s="527"/>
      <c r="T1303" s="528"/>
      <c r="U1303" s="527"/>
      <c r="V1303" s="527"/>
    </row>
    <row r="1304" spans="1:22" x14ac:dyDescent="0.3">
      <c r="A1304" s="527"/>
      <c r="B1304" s="527"/>
      <c r="C1304" s="527"/>
      <c r="D1304" s="527"/>
      <c r="E1304" s="527"/>
      <c r="F1304" s="527"/>
      <c r="G1304" s="527"/>
      <c r="H1304" s="527"/>
      <c r="I1304" s="527"/>
      <c r="J1304" s="527"/>
      <c r="K1304" s="527"/>
      <c r="L1304" s="527"/>
      <c r="M1304" s="527"/>
      <c r="N1304" s="527"/>
      <c r="O1304" s="528"/>
      <c r="P1304" s="527"/>
      <c r="Q1304" s="527"/>
      <c r="R1304" s="527"/>
      <c r="S1304" s="527"/>
      <c r="T1304" s="528"/>
      <c r="U1304" s="527"/>
      <c r="V1304" s="527"/>
    </row>
    <row r="1305" spans="1:22" x14ac:dyDescent="0.3">
      <c r="A1305" s="527"/>
      <c r="B1305" s="527"/>
      <c r="C1305" s="527"/>
      <c r="D1305" s="527"/>
      <c r="E1305" s="527"/>
      <c r="F1305" s="527"/>
      <c r="G1305" s="527"/>
      <c r="H1305" s="527"/>
      <c r="I1305" s="527"/>
      <c r="J1305" s="527"/>
      <c r="K1305" s="527"/>
      <c r="L1305" s="527"/>
      <c r="M1305" s="527"/>
      <c r="N1305" s="527"/>
      <c r="O1305" s="528"/>
      <c r="P1305" s="527"/>
      <c r="Q1305" s="527"/>
      <c r="R1305" s="527"/>
      <c r="S1305" s="527"/>
      <c r="T1305" s="528"/>
      <c r="U1305" s="527"/>
      <c r="V1305" s="527"/>
    </row>
    <row r="1306" spans="1:22" x14ac:dyDescent="0.3">
      <c r="A1306" s="527"/>
      <c r="B1306" s="527"/>
      <c r="C1306" s="527"/>
      <c r="D1306" s="527"/>
      <c r="E1306" s="527"/>
      <c r="F1306" s="527"/>
      <c r="G1306" s="527"/>
      <c r="H1306" s="527"/>
      <c r="I1306" s="527"/>
      <c r="J1306" s="527"/>
      <c r="K1306" s="527"/>
      <c r="L1306" s="527"/>
      <c r="M1306" s="527"/>
      <c r="N1306" s="527"/>
      <c r="O1306" s="528"/>
      <c r="P1306" s="527"/>
      <c r="Q1306" s="527"/>
      <c r="R1306" s="527"/>
      <c r="S1306" s="527"/>
      <c r="T1306" s="528"/>
      <c r="U1306" s="527"/>
      <c r="V1306" s="527"/>
    </row>
    <row r="1307" spans="1:22" x14ac:dyDescent="0.3">
      <c r="A1307" s="527"/>
      <c r="B1307" s="527"/>
      <c r="C1307" s="527"/>
      <c r="D1307" s="527"/>
      <c r="E1307" s="527"/>
      <c r="F1307" s="527"/>
      <c r="G1307" s="527"/>
      <c r="H1307" s="527"/>
      <c r="I1307" s="527"/>
      <c r="J1307" s="527"/>
      <c r="K1307" s="527"/>
      <c r="L1307" s="527"/>
      <c r="M1307" s="527"/>
      <c r="N1307" s="527"/>
      <c r="O1307" s="528"/>
      <c r="P1307" s="527"/>
      <c r="Q1307" s="527"/>
      <c r="R1307" s="527"/>
      <c r="S1307" s="527"/>
      <c r="T1307" s="528"/>
      <c r="U1307" s="527"/>
      <c r="V1307" s="527"/>
    </row>
    <row r="1308" spans="1:22" x14ac:dyDescent="0.3">
      <c r="A1308" s="527"/>
      <c r="B1308" s="527"/>
      <c r="C1308" s="527"/>
      <c r="D1308" s="527"/>
      <c r="E1308" s="527"/>
      <c r="F1308" s="527"/>
      <c r="G1308" s="527"/>
      <c r="H1308" s="527"/>
      <c r="I1308" s="527"/>
      <c r="J1308" s="527"/>
      <c r="K1308" s="527"/>
      <c r="L1308" s="527"/>
      <c r="M1308" s="527"/>
      <c r="N1308" s="527"/>
      <c r="O1308" s="528"/>
      <c r="P1308" s="527"/>
      <c r="Q1308" s="527"/>
      <c r="R1308" s="527"/>
      <c r="S1308" s="527"/>
      <c r="T1308" s="528"/>
      <c r="U1308" s="527"/>
      <c r="V1308" s="527"/>
    </row>
    <row r="1309" spans="1:22" x14ac:dyDescent="0.3">
      <c r="A1309" s="527"/>
      <c r="B1309" s="527"/>
      <c r="C1309" s="527"/>
      <c r="D1309" s="527"/>
      <c r="E1309" s="527"/>
      <c r="F1309" s="527"/>
      <c r="G1309" s="527"/>
      <c r="H1309" s="527"/>
      <c r="I1309" s="527"/>
      <c r="J1309" s="527"/>
      <c r="K1309" s="527"/>
      <c r="L1309" s="527"/>
      <c r="M1309" s="527"/>
      <c r="N1309" s="527"/>
      <c r="O1309" s="528"/>
      <c r="P1309" s="527"/>
      <c r="Q1309" s="527"/>
      <c r="R1309" s="527"/>
      <c r="S1309" s="527"/>
      <c r="T1309" s="528"/>
      <c r="U1309" s="527"/>
      <c r="V1309" s="527"/>
    </row>
    <row r="1310" spans="1:22" x14ac:dyDescent="0.3">
      <c r="A1310" s="527"/>
      <c r="B1310" s="527"/>
      <c r="C1310" s="527"/>
      <c r="D1310" s="527"/>
      <c r="E1310" s="527"/>
      <c r="F1310" s="527"/>
      <c r="G1310" s="527"/>
      <c r="H1310" s="527"/>
      <c r="I1310" s="527"/>
      <c r="J1310" s="527"/>
      <c r="K1310" s="527"/>
      <c r="L1310" s="527"/>
      <c r="M1310" s="527"/>
      <c r="N1310" s="527"/>
      <c r="O1310" s="528"/>
      <c r="P1310" s="527"/>
      <c r="Q1310" s="527"/>
      <c r="R1310" s="527"/>
      <c r="S1310" s="527"/>
      <c r="T1310" s="528"/>
      <c r="U1310" s="527"/>
      <c r="V1310" s="527"/>
    </row>
    <row r="1311" spans="1:22" x14ac:dyDescent="0.3">
      <c r="A1311" s="527"/>
      <c r="B1311" s="527"/>
      <c r="C1311" s="527"/>
      <c r="D1311" s="527"/>
      <c r="E1311" s="527"/>
      <c r="F1311" s="527"/>
      <c r="G1311" s="527"/>
      <c r="H1311" s="527"/>
      <c r="I1311" s="527"/>
      <c r="J1311" s="527"/>
      <c r="K1311" s="527"/>
      <c r="L1311" s="527"/>
      <c r="M1311" s="527"/>
      <c r="N1311" s="527"/>
      <c r="O1311" s="528"/>
      <c r="P1311" s="527"/>
      <c r="Q1311" s="527"/>
      <c r="R1311" s="527"/>
      <c r="S1311" s="527"/>
      <c r="T1311" s="528"/>
      <c r="U1311" s="527"/>
      <c r="V1311" s="527"/>
    </row>
    <row r="1312" spans="1:22" x14ac:dyDescent="0.3">
      <c r="A1312" s="527"/>
      <c r="B1312" s="527"/>
      <c r="C1312" s="527"/>
      <c r="D1312" s="527"/>
      <c r="E1312" s="527"/>
      <c r="F1312" s="527"/>
      <c r="G1312" s="527"/>
      <c r="H1312" s="527"/>
      <c r="I1312" s="527"/>
      <c r="J1312" s="527"/>
      <c r="K1312" s="527"/>
      <c r="L1312" s="527"/>
      <c r="M1312" s="527"/>
      <c r="N1312" s="527"/>
      <c r="O1312" s="528"/>
      <c r="P1312" s="527"/>
      <c r="Q1312" s="527"/>
      <c r="R1312" s="527"/>
      <c r="S1312" s="527"/>
      <c r="T1312" s="528"/>
      <c r="U1312" s="527"/>
      <c r="V1312" s="527"/>
    </row>
    <row r="1313" spans="1:22" x14ac:dyDescent="0.3">
      <c r="A1313" s="527"/>
      <c r="B1313" s="527"/>
      <c r="C1313" s="527"/>
      <c r="D1313" s="527"/>
      <c r="E1313" s="527"/>
      <c r="F1313" s="527"/>
      <c r="G1313" s="527"/>
      <c r="H1313" s="527"/>
      <c r="I1313" s="527"/>
      <c r="J1313" s="527"/>
      <c r="K1313" s="527"/>
      <c r="L1313" s="527"/>
      <c r="M1313" s="527"/>
      <c r="N1313" s="527"/>
      <c r="O1313" s="528"/>
      <c r="P1313" s="527"/>
      <c r="Q1313" s="527"/>
      <c r="R1313" s="527"/>
      <c r="S1313" s="527"/>
      <c r="T1313" s="528"/>
      <c r="U1313" s="527"/>
      <c r="V1313" s="527"/>
    </row>
    <row r="1314" spans="1:22" x14ac:dyDescent="0.3">
      <c r="A1314" s="527"/>
      <c r="B1314" s="527"/>
      <c r="C1314" s="527"/>
      <c r="D1314" s="527"/>
      <c r="E1314" s="527"/>
      <c r="F1314" s="527"/>
      <c r="G1314" s="527"/>
      <c r="H1314" s="527"/>
      <c r="I1314" s="527"/>
      <c r="J1314" s="527"/>
      <c r="K1314" s="527"/>
      <c r="L1314" s="527"/>
      <c r="M1314" s="527"/>
      <c r="N1314" s="527"/>
      <c r="O1314" s="528"/>
      <c r="P1314" s="527"/>
      <c r="Q1314" s="527"/>
      <c r="R1314" s="527"/>
      <c r="S1314" s="527"/>
      <c r="T1314" s="528"/>
      <c r="U1314" s="527"/>
      <c r="V1314" s="527"/>
    </row>
    <row r="1315" spans="1:22" x14ac:dyDescent="0.3">
      <c r="A1315" s="527"/>
      <c r="B1315" s="527"/>
      <c r="C1315" s="527"/>
      <c r="D1315" s="527"/>
      <c r="E1315" s="527"/>
      <c r="F1315" s="527"/>
      <c r="G1315" s="527"/>
      <c r="H1315" s="527"/>
      <c r="I1315" s="527"/>
      <c r="J1315" s="527"/>
      <c r="K1315" s="527"/>
      <c r="L1315" s="527"/>
      <c r="M1315" s="527"/>
      <c r="N1315" s="527"/>
      <c r="O1315" s="528"/>
      <c r="P1315" s="527"/>
      <c r="Q1315" s="527"/>
      <c r="R1315" s="527"/>
      <c r="S1315" s="527"/>
      <c r="T1315" s="528"/>
      <c r="U1315" s="527"/>
      <c r="V1315" s="527"/>
    </row>
    <row r="1316" spans="1:22" x14ac:dyDescent="0.3">
      <c r="A1316" s="527"/>
      <c r="B1316" s="527"/>
      <c r="C1316" s="527"/>
      <c r="D1316" s="527"/>
      <c r="E1316" s="527"/>
      <c r="F1316" s="527"/>
      <c r="G1316" s="527"/>
      <c r="H1316" s="527"/>
      <c r="I1316" s="527"/>
      <c r="J1316" s="527"/>
      <c r="K1316" s="527"/>
      <c r="L1316" s="527"/>
      <c r="M1316" s="527"/>
      <c r="N1316" s="527"/>
      <c r="O1316" s="528"/>
      <c r="P1316" s="527"/>
      <c r="Q1316" s="527"/>
      <c r="R1316" s="527"/>
      <c r="S1316" s="527"/>
      <c r="T1316" s="528"/>
      <c r="U1316" s="527"/>
      <c r="V1316" s="527"/>
    </row>
    <row r="1317" spans="1:22" x14ac:dyDescent="0.3">
      <c r="A1317" s="527"/>
      <c r="B1317" s="527"/>
      <c r="C1317" s="527"/>
      <c r="D1317" s="527"/>
      <c r="E1317" s="527"/>
      <c r="F1317" s="527"/>
      <c r="G1317" s="527"/>
      <c r="H1317" s="527"/>
      <c r="I1317" s="527"/>
      <c r="J1317" s="527"/>
      <c r="K1317" s="527"/>
      <c r="L1317" s="527"/>
      <c r="M1317" s="527"/>
      <c r="N1317" s="527"/>
      <c r="O1317" s="528"/>
      <c r="P1317" s="527"/>
      <c r="Q1317" s="527"/>
      <c r="R1317" s="527"/>
      <c r="S1317" s="527"/>
      <c r="T1317" s="528"/>
      <c r="U1317" s="527"/>
      <c r="V1317" s="527"/>
    </row>
    <row r="1318" spans="1:22" x14ac:dyDescent="0.3">
      <c r="A1318" s="527"/>
      <c r="B1318" s="527"/>
      <c r="C1318" s="527"/>
      <c r="D1318" s="527"/>
      <c r="E1318" s="527"/>
      <c r="F1318" s="527"/>
      <c r="G1318" s="527"/>
      <c r="H1318" s="527"/>
      <c r="I1318" s="527"/>
      <c r="J1318" s="527"/>
      <c r="K1318" s="527"/>
      <c r="L1318" s="527"/>
      <c r="M1318" s="527"/>
      <c r="N1318" s="527"/>
      <c r="O1318" s="528"/>
      <c r="P1318" s="527"/>
      <c r="Q1318" s="527"/>
      <c r="R1318" s="527"/>
      <c r="S1318" s="527"/>
      <c r="T1318" s="528"/>
      <c r="U1318" s="527"/>
      <c r="V1318" s="527"/>
    </row>
    <row r="1319" spans="1:22" x14ac:dyDescent="0.3">
      <c r="A1319" s="527"/>
      <c r="B1319" s="527"/>
      <c r="C1319" s="527"/>
      <c r="D1319" s="527"/>
      <c r="E1319" s="527"/>
      <c r="F1319" s="527"/>
      <c r="G1319" s="527"/>
      <c r="H1319" s="527"/>
      <c r="I1319" s="527"/>
      <c r="J1319" s="527"/>
      <c r="K1319" s="527"/>
      <c r="L1319" s="527"/>
      <c r="M1319" s="527"/>
      <c r="N1319" s="527"/>
      <c r="O1319" s="528"/>
      <c r="P1319" s="527"/>
      <c r="Q1319" s="527"/>
      <c r="R1319" s="527"/>
      <c r="S1319" s="527"/>
      <c r="T1319" s="528"/>
      <c r="U1319" s="527"/>
      <c r="V1319" s="527"/>
    </row>
    <row r="1320" spans="1:22" x14ac:dyDescent="0.3">
      <c r="A1320" s="527"/>
      <c r="B1320" s="527"/>
      <c r="C1320" s="527"/>
      <c r="D1320" s="527"/>
      <c r="E1320" s="527"/>
      <c r="F1320" s="527"/>
      <c r="G1320" s="527"/>
      <c r="H1320" s="527"/>
      <c r="I1320" s="527"/>
      <c r="J1320" s="527"/>
      <c r="K1320" s="527"/>
      <c r="L1320" s="527"/>
      <c r="M1320" s="527"/>
      <c r="N1320" s="527"/>
      <c r="O1320" s="528"/>
      <c r="P1320" s="527"/>
      <c r="Q1320" s="527"/>
      <c r="R1320" s="527"/>
      <c r="S1320" s="527"/>
      <c r="T1320" s="528"/>
      <c r="U1320" s="527"/>
      <c r="V1320" s="527"/>
    </row>
    <row r="1321" spans="1:22" x14ac:dyDescent="0.3">
      <c r="A1321" s="527"/>
      <c r="B1321" s="527"/>
      <c r="C1321" s="527"/>
      <c r="D1321" s="527"/>
      <c r="E1321" s="527"/>
      <c r="F1321" s="527"/>
      <c r="G1321" s="527"/>
      <c r="H1321" s="527"/>
      <c r="I1321" s="527"/>
      <c r="J1321" s="527"/>
      <c r="K1321" s="527"/>
      <c r="L1321" s="527"/>
      <c r="M1321" s="527"/>
      <c r="N1321" s="527"/>
      <c r="O1321" s="528"/>
      <c r="P1321" s="527"/>
      <c r="Q1321" s="527"/>
      <c r="R1321" s="527"/>
      <c r="S1321" s="527"/>
      <c r="T1321" s="528"/>
      <c r="U1321" s="527"/>
      <c r="V1321" s="527"/>
    </row>
    <row r="1322" spans="1:22" x14ac:dyDescent="0.3">
      <c r="A1322" s="527"/>
      <c r="B1322" s="527"/>
      <c r="C1322" s="527"/>
      <c r="D1322" s="527"/>
      <c r="E1322" s="527"/>
      <c r="F1322" s="527"/>
      <c r="G1322" s="527"/>
      <c r="H1322" s="527"/>
      <c r="I1322" s="527"/>
      <c r="J1322" s="527"/>
      <c r="K1322" s="527"/>
      <c r="L1322" s="527"/>
      <c r="M1322" s="527"/>
      <c r="N1322" s="527"/>
      <c r="O1322" s="528"/>
      <c r="P1322" s="527"/>
      <c r="Q1322" s="527"/>
      <c r="R1322" s="527"/>
      <c r="S1322" s="527"/>
      <c r="T1322" s="528"/>
      <c r="U1322" s="527"/>
      <c r="V1322" s="527"/>
    </row>
    <row r="1323" spans="1:22" x14ac:dyDescent="0.3">
      <c r="A1323" s="527"/>
      <c r="B1323" s="527"/>
      <c r="C1323" s="527"/>
      <c r="D1323" s="527"/>
      <c r="E1323" s="527"/>
      <c r="F1323" s="527"/>
      <c r="G1323" s="527"/>
      <c r="H1323" s="527"/>
      <c r="I1323" s="527"/>
      <c r="J1323" s="527"/>
      <c r="K1323" s="527"/>
      <c r="L1323" s="527"/>
      <c r="M1323" s="527"/>
      <c r="N1323" s="527"/>
      <c r="O1323" s="528"/>
      <c r="P1323" s="527"/>
      <c r="Q1323" s="527"/>
      <c r="R1323" s="527"/>
      <c r="S1323" s="527"/>
      <c r="T1323" s="528"/>
      <c r="U1323" s="527"/>
      <c r="V1323" s="527"/>
    </row>
    <row r="1324" spans="1:22" x14ac:dyDescent="0.3">
      <c r="A1324" s="527"/>
      <c r="B1324" s="527"/>
      <c r="C1324" s="527"/>
      <c r="D1324" s="527"/>
      <c r="E1324" s="527"/>
      <c r="F1324" s="527"/>
      <c r="G1324" s="527"/>
      <c r="H1324" s="527"/>
      <c r="I1324" s="527"/>
      <c r="J1324" s="527"/>
      <c r="K1324" s="527"/>
      <c r="L1324" s="527"/>
      <c r="M1324" s="527"/>
      <c r="N1324" s="527"/>
      <c r="O1324" s="528"/>
      <c r="P1324" s="527"/>
      <c r="Q1324" s="527"/>
      <c r="R1324" s="527"/>
      <c r="S1324" s="527"/>
      <c r="T1324" s="528"/>
      <c r="U1324" s="527"/>
      <c r="V1324" s="527"/>
    </row>
    <row r="1325" spans="1:22" x14ac:dyDescent="0.3">
      <c r="A1325" s="527"/>
      <c r="B1325" s="527"/>
      <c r="C1325" s="527"/>
      <c r="D1325" s="527"/>
      <c r="E1325" s="527"/>
      <c r="F1325" s="527"/>
      <c r="G1325" s="527"/>
      <c r="H1325" s="527"/>
      <c r="I1325" s="527"/>
      <c r="J1325" s="527"/>
      <c r="K1325" s="527"/>
      <c r="L1325" s="527"/>
      <c r="M1325" s="527"/>
      <c r="N1325" s="527"/>
      <c r="O1325" s="528"/>
      <c r="P1325" s="527"/>
      <c r="Q1325" s="527"/>
      <c r="R1325" s="527"/>
      <c r="S1325" s="527"/>
      <c r="T1325" s="528"/>
      <c r="U1325" s="527"/>
      <c r="V1325" s="527"/>
    </row>
    <row r="1326" spans="1:22" x14ac:dyDescent="0.3">
      <c r="A1326" s="527"/>
      <c r="B1326" s="527"/>
      <c r="C1326" s="527"/>
      <c r="D1326" s="527"/>
      <c r="E1326" s="527"/>
      <c r="F1326" s="527"/>
      <c r="G1326" s="527"/>
      <c r="H1326" s="527"/>
      <c r="I1326" s="527"/>
      <c r="J1326" s="527"/>
      <c r="K1326" s="527"/>
      <c r="L1326" s="527"/>
      <c r="M1326" s="527"/>
      <c r="N1326" s="527"/>
      <c r="O1326" s="528"/>
      <c r="P1326" s="527"/>
      <c r="Q1326" s="527"/>
      <c r="R1326" s="527"/>
      <c r="S1326" s="527"/>
      <c r="T1326" s="528"/>
      <c r="U1326" s="527"/>
      <c r="V1326" s="527"/>
    </row>
    <row r="1327" spans="1:22" x14ac:dyDescent="0.3">
      <c r="A1327" s="527"/>
      <c r="B1327" s="527"/>
      <c r="C1327" s="527"/>
      <c r="D1327" s="527"/>
      <c r="E1327" s="527"/>
      <c r="F1327" s="527"/>
      <c r="G1327" s="527"/>
      <c r="H1327" s="527"/>
      <c r="I1327" s="527"/>
      <c r="J1327" s="527"/>
      <c r="K1327" s="527"/>
      <c r="L1327" s="527"/>
      <c r="M1327" s="527"/>
      <c r="N1327" s="527"/>
      <c r="O1327" s="528"/>
      <c r="P1327" s="527"/>
      <c r="Q1327" s="527"/>
      <c r="R1327" s="527"/>
      <c r="S1327" s="527"/>
      <c r="T1327" s="528"/>
      <c r="U1327" s="527"/>
      <c r="V1327" s="527"/>
    </row>
    <row r="1328" spans="1:22" x14ac:dyDescent="0.3">
      <c r="A1328" s="527"/>
      <c r="B1328" s="527"/>
      <c r="C1328" s="527"/>
      <c r="D1328" s="527"/>
      <c r="E1328" s="527"/>
      <c r="F1328" s="527"/>
      <c r="G1328" s="527"/>
      <c r="H1328" s="527"/>
      <c r="I1328" s="527"/>
      <c r="J1328" s="527"/>
      <c r="K1328" s="527"/>
      <c r="L1328" s="527"/>
      <c r="M1328" s="527"/>
      <c r="N1328" s="527"/>
      <c r="O1328" s="528"/>
      <c r="P1328" s="527"/>
      <c r="Q1328" s="527"/>
      <c r="R1328" s="527"/>
      <c r="S1328" s="527"/>
      <c r="T1328" s="528"/>
      <c r="U1328" s="527"/>
      <c r="V1328" s="527"/>
    </row>
    <row r="1329" spans="1:22" x14ac:dyDescent="0.3">
      <c r="A1329" s="527"/>
      <c r="B1329" s="527"/>
      <c r="C1329" s="527"/>
      <c r="D1329" s="527"/>
      <c r="E1329" s="527"/>
      <c r="F1329" s="527"/>
      <c r="G1329" s="527"/>
      <c r="H1329" s="527"/>
      <c r="I1329" s="527"/>
      <c r="J1329" s="527"/>
      <c r="K1329" s="527"/>
      <c r="L1329" s="527"/>
      <c r="M1329" s="527"/>
      <c r="N1329" s="527"/>
      <c r="O1329" s="528"/>
      <c r="P1329" s="527"/>
      <c r="Q1329" s="527"/>
      <c r="R1329" s="527"/>
      <c r="S1329" s="527"/>
      <c r="T1329" s="528"/>
      <c r="U1329" s="527"/>
      <c r="V1329" s="527"/>
    </row>
    <row r="1330" spans="1:22" x14ac:dyDescent="0.3">
      <c r="A1330" s="527"/>
      <c r="B1330" s="527"/>
      <c r="C1330" s="527"/>
      <c r="D1330" s="527"/>
      <c r="E1330" s="527"/>
      <c r="F1330" s="527"/>
      <c r="G1330" s="527"/>
      <c r="H1330" s="527"/>
      <c r="I1330" s="527"/>
      <c r="J1330" s="527"/>
      <c r="K1330" s="527"/>
      <c r="L1330" s="527"/>
      <c r="M1330" s="527"/>
      <c r="N1330" s="527"/>
      <c r="O1330" s="528"/>
      <c r="P1330" s="527"/>
      <c r="Q1330" s="527"/>
      <c r="R1330" s="527"/>
      <c r="S1330" s="527"/>
      <c r="T1330" s="528"/>
      <c r="U1330" s="527"/>
      <c r="V1330" s="527"/>
    </row>
    <row r="1331" spans="1:22" x14ac:dyDescent="0.3">
      <c r="A1331" s="527"/>
      <c r="B1331" s="527"/>
      <c r="C1331" s="527"/>
      <c r="D1331" s="527"/>
      <c r="E1331" s="527"/>
      <c r="F1331" s="527"/>
      <c r="G1331" s="527"/>
      <c r="H1331" s="527"/>
      <c r="I1331" s="527"/>
      <c r="J1331" s="527"/>
      <c r="K1331" s="527"/>
      <c r="L1331" s="527"/>
      <c r="M1331" s="527"/>
      <c r="N1331" s="527"/>
      <c r="O1331" s="528"/>
      <c r="P1331" s="527"/>
      <c r="Q1331" s="527"/>
      <c r="R1331" s="527"/>
      <c r="S1331" s="527"/>
      <c r="T1331" s="528"/>
      <c r="U1331" s="527"/>
      <c r="V1331" s="527"/>
    </row>
    <row r="1332" spans="1:22" x14ac:dyDescent="0.3">
      <c r="A1332" s="527"/>
      <c r="B1332" s="527"/>
      <c r="C1332" s="527"/>
      <c r="D1332" s="527"/>
      <c r="E1332" s="527"/>
      <c r="F1332" s="527"/>
      <c r="G1332" s="527"/>
      <c r="H1332" s="527"/>
      <c r="I1332" s="527"/>
      <c r="J1332" s="527"/>
      <c r="K1332" s="527"/>
      <c r="L1332" s="527"/>
      <c r="M1332" s="527"/>
      <c r="N1332" s="527"/>
      <c r="O1332" s="528"/>
      <c r="P1332" s="527"/>
      <c r="Q1332" s="527"/>
      <c r="R1332" s="527"/>
      <c r="S1332" s="527"/>
      <c r="T1332" s="528"/>
      <c r="U1332" s="527"/>
      <c r="V1332" s="527"/>
    </row>
    <row r="1333" spans="1:22" x14ac:dyDescent="0.3">
      <c r="A1333" s="527"/>
      <c r="B1333" s="527"/>
      <c r="C1333" s="527"/>
      <c r="D1333" s="527"/>
      <c r="E1333" s="527"/>
      <c r="F1333" s="527"/>
      <c r="G1333" s="527"/>
      <c r="H1333" s="527"/>
      <c r="I1333" s="527"/>
      <c r="J1333" s="527"/>
      <c r="K1333" s="527"/>
      <c r="L1333" s="527"/>
      <c r="M1333" s="527"/>
      <c r="N1333" s="527"/>
      <c r="O1333" s="528"/>
      <c r="P1333" s="527"/>
      <c r="Q1333" s="527"/>
      <c r="R1333" s="527"/>
      <c r="S1333" s="527"/>
      <c r="T1333" s="528"/>
      <c r="U1333" s="527"/>
      <c r="V1333" s="527"/>
    </row>
    <row r="1334" spans="1:22" x14ac:dyDescent="0.3">
      <c r="A1334" s="527"/>
      <c r="B1334" s="527"/>
      <c r="C1334" s="527"/>
      <c r="D1334" s="527"/>
      <c r="E1334" s="527"/>
      <c r="F1334" s="527"/>
      <c r="G1334" s="527"/>
      <c r="H1334" s="527"/>
      <c r="I1334" s="527"/>
      <c r="J1334" s="527"/>
      <c r="K1334" s="527"/>
      <c r="L1334" s="527"/>
      <c r="M1334" s="527"/>
      <c r="N1334" s="527"/>
      <c r="O1334" s="528"/>
      <c r="P1334" s="527"/>
      <c r="Q1334" s="527"/>
      <c r="R1334" s="527"/>
      <c r="S1334" s="527"/>
      <c r="T1334" s="528"/>
      <c r="U1334" s="527"/>
      <c r="V1334" s="527"/>
    </row>
    <row r="1335" spans="1:22" x14ac:dyDescent="0.3">
      <c r="A1335" s="527"/>
      <c r="B1335" s="527"/>
      <c r="C1335" s="527"/>
      <c r="D1335" s="527"/>
      <c r="E1335" s="527"/>
      <c r="F1335" s="527"/>
      <c r="G1335" s="527"/>
      <c r="H1335" s="527"/>
      <c r="I1335" s="527"/>
      <c r="J1335" s="527"/>
      <c r="K1335" s="527"/>
      <c r="L1335" s="527"/>
      <c r="M1335" s="527"/>
      <c r="N1335" s="527"/>
      <c r="O1335" s="528"/>
      <c r="P1335" s="527"/>
      <c r="Q1335" s="527"/>
      <c r="R1335" s="527"/>
      <c r="S1335" s="527"/>
      <c r="T1335" s="528"/>
      <c r="U1335" s="527"/>
      <c r="V1335" s="527"/>
    </row>
    <row r="1336" spans="1:22" x14ac:dyDescent="0.3">
      <c r="A1336" s="527"/>
      <c r="B1336" s="527"/>
      <c r="C1336" s="527"/>
      <c r="D1336" s="527"/>
      <c r="E1336" s="527"/>
      <c r="F1336" s="527"/>
      <c r="G1336" s="527"/>
      <c r="H1336" s="527"/>
      <c r="I1336" s="527"/>
      <c r="J1336" s="527"/>
      <c r="K1336" s="527"/>
      <c r="L1336" s="527"/>
      <c r="M1336" s="527"/>
      <c r="N1336" s="527"/>
      <c r="O1336" s="528"/>
      <c r="P1336" s="527"/>
      <c r="Q1336" s="527"/>
      <c r="R1336" s="527"/>
      <c r="S1336" s="527"/>
      <c r="T1336" s="528"/>
      <c r="U1336" s="527"/>
      <c r="V1336" s="527"/>
    </row>
    <row r="1337" spans="1:22" x14ac:dyDescent="0.3">
      <c r="A1337" s="527"/>
      <c r="B1337" s="527"/>
      <c r="C1337" s="527"/>
      <c r="D1337" s="527"/>
      <c r="E1337" s="527"/>
      <c r="F1337" s="527"/>
      <c r="G1337" s="527"/>
      <c r="H1337" s="527"/>
      <c r="I1337" s="527"/>
      <c r="J1337" s="527"/>
      <c r="K1337" s="527"/>
      <c r="L1337" s="527"/>
      <c r="M1337" s="527"/>
      <c r="N1337" s="527"/>
      <c r="O1337" s="528"/>
      <c r="P1337" s="527"/>
      <c r="Q1337" s="527"/>
      <c r="R1337" s="527"/>
      <c r="S1337" s="527"/>
      <c r="T1337" s="528"/>
      <c r="U1337" s="527"/>
      <c r="V1337" s="527"/>
    </row>
    <row r="1338" spans="1:22" x14ac:dyDescent="0.3">
      <c r="A1338" s="527"/>
      <c r="B1338" s="527"/>
      <c r="C1338" s="527"/>
      <c r="D1338" s="527"/>
      <c r="E1338" s="527"/>
      <c r="F1338" s="527"/>
      <c r="G1338" s="527"/>
      <c r="H1338" s="527"/>
      <c r="I1338" s="527"/>
      <c r="J1338" s="527"/>
      <c r="K1338" s="527"/>
      <c r="L1338" s="527"/>
      <c r="M1338" s="527"/>
      <c r="N1338" s="527"/>
      <c r="O1338" s="528"/>
      <c r="P1338" s="527"/>
      <c r="Q1338" s="527"/>
      <c r="R1338" s="527"/>
      <c r="S1338" s="527"/>
      <c r="T1338" s="528"/>
      <c r="U1338" s="527"/>
      <c r="V1338" s="527"/>
    </row>
    <row r="1339" spans="1:22" x14ac:dyDescent="0.3">
      <c r="A1339" s="527"/>
      <c r="B1339" s="527"/>
      <c r="C1339" s="527"/>
      <c r="D1339" s="527"/>
      <c r="E1339" s="527"/>
      <c r="F1339" s="527"/>
      <c r="G1339" s="527"/>
      <c r="H1339" s="527"/>
      <c r="I1339" s="527"/>
      <c r="J1339" s="527"/>
      <c r="K1339" s="527"/>
      <c r="L1339" s="527"/>
      <c r="M1339" s="527"/>
      <c r="N1339" s="527"/>
      <c r="O1339" s="528"/>
      <c r="P1339" s="527"/>
      <c r="Q1339" s="527"/>
      <c r="R1339" s="527"/>
      <c r="S1339" s="527"/>
      <c r="T1339" s="528"/>
      <c r="U1339" s="527"/>
      <c r="V1339" s="527"/>
    </row>
    <row r="1340" spans="1:22" x14ac:dyDescent="0.3">
      <c r="A1340" s="527"/>
      <c r="B1340" s="527"/>
      <c r="C1340" s="527"/>
      <c r="D1340" s="527"/>
      <c r="E1340" s="527"/>
      <c r="F1340" s="527"/>
      <c r="G1340" s="527"/>
      <c r="H1340" s="527"/>
      <c r="I1340" s="527"/>
      <c r="J1340" s="527"/>
      <c r="K1340" s="527"/>
      <c r="L1340" s="527"/>
      <c r="M1340" s="527"/>
      <c r="N1340" s="527"/>
      <c r="O1340" s="528"/>
      <c r="P1340" s="527"/>
      <c r="Q1340" s="527"/>
      <c r="R1340" s="527"/>
      <c r="S1340" s="527"/>
      <c r="T1340" s="528"/>
      <c r="U1340" s="527"/>
      <c r="V1340" s="527"/>
    </row>
    <row r="1341" spans="1:22" x14ac:dyDescent="0.3">
      <c r="A1341" s="527"/>
      <c r="B1341" s="527"/>
      <c r="C1341" s="527"/>
      <c r="D1341" s="527"/>
      <c r="E1341" s="527"/>
      <c r="F1341" s="527"/>
      <c r="G1341" s="527"/>
      <c r="H1341" s="527"/>
      <c r="I1341" s="527"/>
      <c r="J1341" s="527"/>
      <c r="K1341" s="527"/>
      <c r="L1341" s="527"/>
      <c r="M1341" s="527"/>
      <c r="N1341" s="527"/>
      <c r="O1341" s="528"/>
      <c r="P1341" s="527"/>
      <c r="Q1341" s="527"/>
      <c r="R1341" s="527"/>
      <c r="S1341" s="527"/>
      <c r="T1341" s="528"/>
      <c r="U1341" s="527"/>
      <c r="V1341" s="527"/>
    </row>
    <row r="1342" spans="1:22" x14ac:dyDescent="0.3">
      <c r="A1342" s="527"/>
      <c r="B1342" s="527"/>
      <c r="C1342" s="527"/>
      <c r="D1342" s="527"/>
      <c r="E1342" s="527"/>
      <c r="F1342" s="527"/>
      <c r="G1342" s="527"/>
      <c r="H1342" s="527"/>
      <c r="I1342" s="527"/>
      <c r="J1342" s="527"/>
      <c r="K1342" s="527"/>
      <c r="L1342" s="527"/>
      <c r="M1342" s="527"/>
      <c r="N1342" s="527"/>
      <c r="O1342" s="528"/>
      <c r="P1342" s="527"/>
      <c r="Q1342" s="527"/>
      <c r="R1342" s="527"/>
      <c r="S1342" s="527"/>
      <c r="T1342" s="528"/>
      <c r="U1342" s="527"/>
      <c r="V1342" s="527"/>
    </row>
    <row r="1343" spans="1:22" x14ac:dyDescent="0.3">
      <c r="A1343" s="527"/>
      <c r="B1343" s="527"/>
      <c r="C1343" s="527"/>
      <c r="D1343" s="527"/>
      <c r="E1343" s="527"/>
      <c r="F1343" s="527"/>
      <c r="G1343" s="527"/>
      <c r="H1343" s="527"/>
      <c r="I1343" s="527"/>
      <c r="J1343" s="527"/>
      <c r="K1343" s="527"/>
      <c r="L1343" s="527"/>
      <c r="M1343" s="527"/>
      <c r="N1343" s="527"/>
      <c r="O1343" s="528"/>
      <c r="P1343" s="527"/>
      <c r="Q1343" s="527"/>
      <c r="R1343" s="527"/>
      <c r="S1343" s="527"/>
      <c r="T1343" s="528"/>
      <c r="U1343" s="527"/>
      <c r="V1343" s="527"/>
    </row>
    <row r="1344" spans="1:22" x14ac:dyDescent="0.3">
      <c r="A1344" s="527"/>
      <c r="B1344" s="527"/>
      <c r="C1344" s="527"/>
      <c r="D1344" s="527"/>
      <c r="E1344" s="527"/>
      <c r="F1344" s="527"/>
      <c r="G1344" s="527"/>
      <c r="H1344" s="527"/>
      <c r="I1344" s="527"/>
      <c r="J1344" s="527"/>
      <c r="K1344" s="527"/>
      <c r="L1344" s="527"/>
      <c r="M1344" s="527"/>
      <c r="N1344" s="527"/>
      <c r="O1344" s="528"/>
      <c r="P1344" s="527"/>
      <c r="Q1344" s="527"/>
      <c r="R1344" s="527"/>
      <c r="S1344" s="527"/>
      <c r="T1344" s="528"/>
      <c r="U1344" s="527"/>
      <c r="V1344" s="527"/>
    </row>
    <row r="1345" spans="1:22" x14ac:dyDescent="0.3">
      <c r="A1345" s="527"/>
      <c r="B1345" s="527"/>
      <c r="C1345" s="527"/>
      <c r="D1345" s="527"/>
      <c r="E1345" s="527"/>
      <c r="F1345" s="527"/>
      <c r="G1345" s="527"/>
      <c r="H1345" s="527"/>
      <c r="I1345" s="527"/>
      <c r="J1345" s="527"/>
      <c r="K1345" s="527"/>
      <c r="L1345" s="527"/>
      <c r="M1345" s="527"/>
      <c r="N1345" s="527"/>
      <c r="O1345" s="528"/>
      <c r="P1345" s="527"/>
      <c r="Q1345" s="527"/>
      <c r="R1345" s="527"/>
      <c r="S1345" s="527"/>
      <c r="T1345" s="528"/>
      <c r="U1345" s="527"/>
      <c r="V1345" s="527"/>
    </row>
    <row r="1346" spans="1:22" x14ac:dyDescent="0.3">
      <c r="A1346" s="527"/>
      <c r="B1346" s="527"/>
      <c r="C1346" s="527"/>
      <c r="D1346" s="527"/>
      <c r="E1346" s="527"/>
      <c r="F1346" s="527"/>
      <c r="G1346" s="527"/>
      <c r="H1346" s="527"/>
      <c r="I1346" s="527"/>
      <c r="J1346" s="527"/>
      <c r="K1346" s="527"/>
      <c r="L1346" s="527"/>
      <c r="M1346" s="527"/>
      <c r="N1346" s="527"/>
      <c r="O1346" s="528"/>
      <c r="P1346" s="527"/>
      <c r="Q1346" s="527"/>
      <c r="R1346" s="527"/>
      <c r="S1346" s="527"/>
      <c r="T1346" s="528"/>
      <c r="U1346" s="527"/>
      <c r="V1346" s="527"/>
    </row>
    <row r="1347" spans="1:22" x14ac:dyDescent="0.3">
      <c r="A1347" s="527"/>
      <c r="B1347" s="527"/>
      <c r="C1347" s="527"/>
      <c r="D1347" s="527"/>
      <c r="E1347" s="527"/>
      <c r="F1347" s="527"/>
      <c r="G1347" s="527"/>
      <c r="H1347" s="527"/>
      <c r="I1347" s="527"/>
      <c r="J1347" s="527"/>
      <c r="K1347" s="527"/>
      <c r="L1347" s="527"/>
      <c r="M1347" s="527"/>
      <c r="N1347" s="527"/>
      <c r="O1347" s="528"/>
      <c r="P1347" s="527"/>
      <c r="Q1347" s="527"/>
      <c r="R1347" s="527"/>
      <c r="S1347" s="527"/>
      <c r="T1347" s="528"/>
      <c r="U1347" s="527"/>
      <c r="V1347" s="527"/>
    </row>
  </sheetData>
  <sortState ref="A5:V204">
    <sortCondition ref="O4"/>
  </sortState>
  <mergeCells count="17"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  <mergeCell ref="Q2:S2"/>
    <mergeCell ref="T2:T3"/>
    <mergeCell ref="U2:U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  <hyperlink ref="P711" r:id="rId1390" display="https://my.zakupivli.pro/remote/dispatcher/state_purchase_view/54304558" xr:uid="{35CB60E5-6B64-47B6-A2F4-BE09F6C34506}"/>
    <hyperlink ref="P712" r:id="rId1391" display="https://my.zakupivli.pro/remote/dispatcher/state_purchase_view/54293500" xr:uid="{BF893324-DDC4-4EB5-9D2A-609097115015}"/>
    <hyperlink ref="N711" r:id="rId1392" xr:uid="{C0D7079E-B7B9-471D-AABB-17DA87E78AA0}"/>
    <hyperlink ref="N712" r:id="rId1393" xr:uid="{E8F7AD2A-B08A-4334-9596-4B4E05C4AA08}"/>
    <hyperlink ref="P713" r:id="rId1394" display="https://my.zakupivli.pro/remote/dispatcher/state_purchase_view/54376960" xr:uid="{C3300439-FDFC-4ADF-8907-FBD9C6B4850E}"/>
    <hyperlink ref="P714" r:id="rId1395" display="https://my.zakupivli.pro/remote/dispatcher/state_purchase_view/54376354" xr:uid="{7D9A0511-DFD2-46DC-A393-CA481B6A1D36}"/>
    <hyperlink ref="P715" r:id="rId1396" display="https://my.zakupivli.pro/remote/dispatcher/state_purchase_view/54375854" xr:uid="{A7E2DBF5-DFEF-400A-8064-305A670C5312}"/>
    <hyperlink ref="P716" r:id="rId1397" display="https://my.zakupivli.pro/remote/dispatcher/state_purchase_view/54362853" xr:uid="{5B9E4A0B-F881-41E9-ABC6-193B467CDA31}"/>
    <hyperlink ref="N713" r:id="rId1398" xr:uid="{B07485C6-60DF-4D9D-8021-F01542C86118}"/>
    <hyperlink ref="N714" r:id="rId1399" xr:uid="{D0EADE44-86AC-4402-BF66-42CCA465AB9A}"/>
    <hyperlink ref="N715" r:id="rId1400" xr:uid="{4FFC655A-C06F-4D16-AAE9-5C1CF551A886}"/>
    <hyperlink ref="N716" r:id="rId1401" xr:uid="{7DC066F2-0B90-4B55-8303-87764C257864}"/>
    <hyperlink ref="P717" r:id="rId1402" display="https://my.zakupivli.pro/remote/dispatcher/state_purchase_view/54409626" xr:uid="{E61FDFE3-4147-489B-98AD-39A98B5AB1F3}"/>
    <hyperlink ref="P718" r:id="rId1403" display="https://my.zakupivli.pro/remote/dispatcher/state_purchase_view/54409008" xr:uid="{842B35CD-C9F4-4EDA-84FC-80A5B38C5B2C}"/>
    <hyperlink ref="P719" r:id="rId1404" display="https://my.zakupivli.pro/remote/dispatcher/state_purchase_view/54407139" xr:uid="{5D9EA10C-B16F-49D1-807A-8EAB8E2DFA5D}"/>
    <hyperlink ref="P720" r:id="rId1405" display="https://my.zakupivli.pro/remote/dispatcher/state_purchase_view/54403612" xr:uid="{93DC29AB-0073-4FB2-BD66-15FDBDADA7FC}"/>
    <hyperlink ref="N717" r:id="rId1406" xr:uid="{8415047A-AB8D-4581-9C46-77A90090CC64}"/>
    <hyperlink ref="N718" r:id="rId1407" xr:uid="{5618C0D2-1A97-4662-967C-A54068094AA6}"/>
    <hyperlink ref="N719" r:id="rId1408" xr:uid="{518AF7F0-EB17-4B18-A71B-A0192C420475}"/>
    <hyperlink ref="N720" r:id="rId1409" xr:uid="{3FF2ED25-CEA7-43C7-BB07-90A2C493ABA3}"/>
    <hyperlink ref="P721" r:id="rId1410" display="https://my.zakupivli.pro/remote/dispatcher/state_purchase_view/54476090" xr:uid="{D6BC8CE2-8736-4383-B0FD-EB2ED1869D60}"/>
    <hyperlink ref="P722" r:id="rId1411" display="https://my.zakupivli.pro/remote/dispatcher/state_purchase_view/54470389" xr:uid="{BD5EA245-7A44-466E-8B2F-BD7C7C508141}"/>
    <hyperlink ref="P723" r:id="rId1412" display="https://my.zakupivli.pro/remote/dispatcher/state_purchase_view/54459170" xr:uid="{7BE8623E-4E97-4891-A243-24738DFE5EA9}"/>
    <hyperlink ref="P724" r:id="rId1413" display="https://my.zakupivli.pro/remote/dispatcher/state_purchase_view/54453684" xr:uid="{D095A8AA-A2ED-40BE-8A2D-DBEE49D04C87}"/>
    <hyperlink ref="P725" r:id="rId1414" display="https://my.zakupivli.pro/remote/dispatcher/state_purchase_view/54453325" xr:uid="{6F6F1C4F-805B-4A35-A850-062E96EFEEB0}"/>
    <hyperlink ref="P726" r:id="rId1415" display="https://my.zakupivli.pro/remote/dispatcher/state_purchase_view/54453220" xr:uid="{41A320A1-08F3-4F19-A5BD-30FA1DAF0306}"/>
    <hyperlink ref="P727" r:id="rId1416" display="https://my.zakupivli.pro/remote/dispatcher/state_purchase_view/54453100" xr:uid="{483E26A1-264B-488F-8AEA-2880D37A79FA}"/>
    <hyperlink ref="N721" r:id="rId1417" xr:uid="{F0201A02-73B7-46E3-B5D0-507BA0BAD240}"/>
    <hyperlink ref="N722" r:id="rId1418" xr:uid="{153BB225-1497-4AA7-8050-66DF9B961852}"/>
    <hyperlink ref="N723" r:id="rId1419" xr:uid="{A01AC219-F45B-423D-9669-764DC30E3D73}"/>
    <hyperlink ref="N724" r:id="rId1420" xr:uid="{BD60D4DD-BA4C-449C-992D-1E59B9F768E8}"/>
    <hyperlink ref="N725" r:id="rId1421" xr:uid="{6D6F513E-2748-44BF-AFFD-7A3E6BB1A659}"/>
    <hyperlink ref="N726" r:id="rId1422" xr:uid="{D0FB2AE7-EC28-4E59-B385-79801C44C992}"/>
    <hyperlink ref="N727" r:id="rId1423" xr:uid="{A336414F-2DBB-47A1-A305-866415DDCC64}"/>
    <hyperlink ref="P728" r:id="rId1424" display="https://my.zakupivli.pro/remote/dispatcher/state_purchase_view/54552115" xr:uid="{A7A8F8B5-82C7-4559-B864-4F032C4752BB}"/>
    <hyperlink ref="N728" r:id="rId1425" xr:uid="{C8E5946A-F424-48C9-A9F7-223548A4C53F}"/>
    <hyperlink ref="P729" r:id="rId1426" display="https://my.zakupivli.pro/remote/dispatcher/state_purchase_view/54591270" xr:uid="{B57E2E40-EF0A-4CF5-BE99-0B1C489B0CDE}"/>
    <hyperlink ref="P730" r:id="rId1427" display="https://my.zakupivli.pro/remote/dispatcher/state_purchase_view/54590134" xr:uid="{D6CF6D5E-ABA8-4403-B9C5-B72A1F48B52E}"/>
    <hyperlink ref="P731" r:id="rId1428" display="https://my.zakupivli.pro/remote/dispatcher/state_purchase_view/54588242" xr:uid="{BC64E9F2-92EA-4E08-BD7F-15C51B79ECDB}"/>
    <hyperlink ref="N729" r:id="rId1429" xr:uid="{82DBC792-2447-48D6-AF62-D44F3EF31C84}"/>
    <hyperlink ref="N730" r:id="rId1430" xr:uid="{79E4BDC1-7EB6-48AD-80D0-0BB0CEA7E131}"/>
    <hyperlink ref="N731" r:id="rId1431" xr:uid="{F5665C8F-D15C-4F10-8343-EE289D94A73A}"/>
    <hyperlink ref="P732" r:id="rId1432" display="https://my.zakupivli.pro/remote/dispatcher/state_purchase_view/54604192" xr:uid="{81F2EC49-2B83-428D-B17D-829F94B87D7F}"/>
    <hyperlink ref="N732" r:id="rId1433" xr:uid="{E461D22F-C665-43F4-9342-9E5BF9523F8E}"/>
    <hyperlink ref="P733" r:id="rId1434" display="https://my.zakupivli.pro/remote/dispatcher/state_purchase_view/54641995" xr:uid="{B78ABACF-8EEB-4821-80C2-6D6BFE5C8F4D}"/>
    <hyperlink ref="P734" r:id="rId1435" display="https://my.zakupivli.pro/remote/dispatcher/state_purchase_view/54640544" xr:uid="{2D49BC62-11F6-460A-8A04-8F74B2E6BC30}"/>
    <hyperlink ref="P735" r:id="rId1436" display="https://my.zakupivli.pro/remote/dispatcher/state_purchase_view/54634822" xr:uid="{AB84CE94-70DC-40B3-9C91-47CEC93320A3}"/>
    <hyperlink ref="N733" r:id="rId1437" xr:uid="{1AC470FD-FE6A-4797-AE82-CFFD6B6115C0}"/>
    <hyperlink ref="N734" r:id="rId1438" xr:uid="{CD958A0B-497C-415A-9375-119A31F68904}"/>
    <hyperlink ref="N735" r:id="rId1439" xr:uid="{CBF0D4E2-46B0-40DE-870F-D4F880A91429}"/>
    <hyperlink ref="P736" r:id="rId1440" display="https://my.zakupivli.pro/remote/dispatcher/state_purchase_view/54732542" xr:uid="{579D54A1-E69F-498F-862D-3BCEC4B36D04}"/>
    <hyperlink ref="P737" r:id="rId1441" display="https://my.zakupivli.pro/remote/dispatcher/state_purchase_view/54732316" xr:uid="{F2412ABD-535F-4512-87F7-48E37544B716}"/>
    <hyperlink ref="N736" r:id="rId1442" xr:uid="{070C5207-9B09-42AC-AE95-819B1B494086}"/>
    <hyperlink ref="N737" r:id="rId1443" xr:uid="{F8D493F6-5283-4B1A-A78B-20E0A89DFA31}"/>
    <hyperlink ref="P738" r:id="rId1444" display="https://my.zakupivli.pro/remote/dispatcher/state_purchase_view/54822874" xr:uid="{8E55B832-6987-4D74-B774-FAF1AD7443D1}"/>
    <hyperlink ref="P739" r:id="rId1445" display="https://my.zakupivli.pro/remote/dispatcher/state_purchase_view/54822010" xr:uid="{88FBFC1C-A1BE-4ECF-A700-62D91C482739}"/>
    <hyperlink ref="P740" r:id="rId1446" display="https://my.zakupivli.pro/remote/dispatcher/state_purchase_view/54821149" xr:uid="{6F69D4B2-9499-48AC-96C0-7FA575E0521D}"/>
    <hyperlink ref="P741" r:id="rId1447" display="https://my.zakupivli.pro/remote/dispatcher/state_purchase_view/54820976" xr:uid="{E4E6DB50-7DDE-4121-ABD3-2C924A7C123F}"/>
    <hyperlink ref="P742" r:id="rId1448" display="https://my.zakupivli.pro/remote/dispatcher/state_purchase_view/54820835" xr:uid="{595E00A3-4CDE-44A9-8E6C-EBBE7C22D1FD}"/>
    <hyperlink ref="P743" r:id="rId1449" display="https://my.zakupivli.pro/remote/dispatcher/state_purchase_view/54820777" xr:uid="{09B78B4F-1E31-4A25-A2C3-251E4D5C604C}"/>
    <hyperlink ref="P744" r:id="rId1450" display="https://my.zakupivli.pro/remote/dispatcher/state_purchase_view/54820687" xr:uid="{0E2DD7A6-0B8F-4BF2-9D4C-D6BAD8F2131B}"/>
    <hyperlink ref="P745" r:id="rId1451" display="https://my.zakupivli.pro/remote/dispatcher/state_purchase_view/54820495" xr:uid="{F5AC5A11-6F95-4FBE-9D94-E2618BD50810}"/>
    <hyperlink ref="P746" r:id="rId1452" display="https://my.zakupivli.pro/remote/dispatcher/state_purchase_view/54820196" xr:uid="{131C09FD-18AA-4A65-BE21-3502665AB0DB}"/>
    <hyperlink ref="P747" r:id="rId1453" display="https://my.zakupivli.pro/remote/dispatcher/state_purchase_view/54820177" xr:uid="{D45C7848-08EB-4CA9-B9BE-868372F79CC6}"/>
    <hyperlink ref="P748" r:id="rId1454" display="https://my.zakupivli.pro/remote/dispatcher/state_purchase_view/54819986" xr:uid="{E058C2A1-B0DA-4E85-A8A1-CCE1F9BFDDB0}"/>
    <hyperlink ref="P749" r:id="rId1455" display="https://my.zakupivli.pro/remote/dispatcher/state_purchase_view/54797048" xr:uid="{801AA175-3763-4430-973E-196FA3625AA0}"/>
    <hyperlink ref="P750" r:id="rId1456" display="https://my.zakupivli.pro/remote/dispatcher/state_purchase_view/54789788" xr:uid="{8240C2C9-A8C1-420A-BBD9-AB9806BE8AD1}"/>
    <hyperlink ref="N738" r:id="rId1457" xr:uid="{9949AB0F-764A-466B-A3EA-7165135C0E12}"/>
    <hyperlink ref="N739" r:id="rId1458" xr:uid="{63E99555-692B-45CA-9F20-DE32D3803491}"/>
    <hyperlink ref="N740" r:id="rId1459" xr:uid="{18A0E862-CE0B-4249-84EA-2D1B9019CB4A}"/>
    <hyperlink ref="N741" r:id="rId1460" xr:uid="{1CD6267B-E560-490A-892F-7C7967B30132}"/>
    <hyperlink ref="N742" r:id="rId1461" xr:uid="{B889725B-8090-43F6-849C-3433778D6C1F}"/>
    <hyperlink ref="N743" r:id="rId1462" xr:uid="{FB914B78-4118-4AEA-B886-40CFE9C352BD}"/>
    <hyperlink ref="N744" r:id="rId1463" xr:uid="{37AA2222-FA12-41E3-94EA-D922464C33F0}"/>
    <hyperlink ref="N745" r:id="rId1464" xr:uid="{D6EBA75A-1277-457C-B81E-6751A692C9E1}"/>
    <hyperlink ref="N746" r:id="rId1465" xr:uid="{958E09CB-040D-4076-890A-3FDCD6E28AE7}"/>
    <hyperlink ref="N747" r:id="rId1466" xr:uid="{42735E93-14FB-4F93-8E49-57A305458C94}"/>
    <hyperlink ref="N748" r:id="rId1467" xr:uid="{DA86ACC4-3748-46E3-BC8A-B668C64EBC2C}"/>
    <hyperlink ref="N749" r:id="rId1468" xr:uid="{263D76C6-28CB-4877-A2EA-EDD970D960C1}"/>
    <hyperlink ref="N750" r:id="rId1469" xr:uid="{CC5465D6-27F5-4047-A06F-1A5975C6742C}"/>
    <hyperlink ref="P751" r:id="rId1470" display="https://my.zakupivli.pro/remote/dispatcher/state_purchase_view/54856895" xr:uid="{85508283-77F5-4B27-A695-335A57079FC9}"/>
    <hyperlink ref="P752" r:id="rId1471" display="https://my.zakupivli.pro/remote/dispatcher/state_purchase_view/54856641" xr:uid="{44EBFC08-F4EC-491E-B1AA-234217E1EFF9}"/>
    <hyperlink ref="P753" r:id="rId1472" display="https://my.zakupivli.pro/remote/dispatcher/state_purchase_view/54856228" xr:uid="{BA3FDEDF-798B-4FBD-9E2A-56E3E724841D}"/>
    <hyperlink ref="P754" r:id="rId1473" display="https://my.zakupivli.pro/remote/dispatcher/state_purchase_view/54855962" xr:uid="{643A5C3D-E498-4F35-BC81-DC9966655434}"/>
    <hyperlink ref="P755" r:id="rId1474" display="https://my.zakupivli.pro/remote/dispatcher/state_purchase_view/54837075" xr:uid="{5F98B50E-484E-4DA5-A74E-5DF1EEE93C47}"/>
    <hyperlink ref="N751" r:id="rId1475" xr:uid="{58AD3C30-B666-4DE8-97E3-E84357564F2F}"/>
    <hyperlink ref="N752" r:id="rId1476" xr:uid="{C11DC134-44D0-4406-A183-1C807955D64D}"/>
    <hyperlink ref="N753" r:id="rId1477" xr:uid="{FB52AE02-3043-442D-B2FA-0A727F66F999}"/>
    <hyperlink ref="N754" r:id="rId1478" xr:uid="{B754B83C-2C33-4FA5-AD6F-034EDA539913}"/>
    <hyperlink ref="N755" r:id="rId1479" xr:uid="{ECDF9779-E863-41C7-ACE5-F60BFEA0EB98}"/>
    <hyperlink ref="P756" r:id="rId1480" display="https://my.zakupivli.pro/remote/dispatcher/state_purchase_view/54954390" xr:uid="{FAE4DA3B-3BEF-4F5F-96F1-952331218A96}"/>
    <hyperlink ref="N756" r:id="rId1481" xr:uid="{BAFA963F-6BD8-45CE-92F0-E66020272107}"/>
    <hyperlink ref="P757" r:id="rId1482" display="https://my.zakupivli.pro/remote/dispatcher/state_purchase_view/55001569" xr:uid="{0380759C-ED46-4803-94F3-21689A7C5013}"/>
    <hyperlink ref="N757" r:id="rId1483" xr:uid="{4689920A-C193-469F-93A6-CDF4CF9CED83}"/>
    <hyperlink ref="N758" r:id="rId1484" xr:uid="{5E443917-F443-48D9-81CD-697EEAD225E9}"/>
    <hyperlink ref="P758" r:id="rId1485" display="https://my.zakupivli.pro/remote/dispatcher/state_purchase_view/55052216" xr:uid="{F4B2454A-E8A1-4BB9-91AD-941C75194666}"/>
    <hyperlink ref="P759" r:id="rId1486" display="https://my.zakupivli.pro/remote/dispatcher/state_purchase_view/55155829" xr:uid="{BA2B36D4-E33E-4F02-B7DD-37395534542C}"/>
    <hyperlink ref="P760" r:id="rId1487" display="https://my.zakupivli.pro/remote/dispatcher/state_purchase_view/55139944" xr:uid="{CF31D66D-7723-4E10-8CF6-57731BE9B6F4}"/>
    <hyperlink ref="N759" r:id="rId1488" xr:uid="{C39F344A-939D-4282-8BC5-187F829FC138}"/>
    <hyperlink ref="N760" r:id="rId1489" xr:uid="{78038A15-9F7E-4AB7-A820-F69B37C3CDD2}"/>
    <hyperlink ref="P761" r:id="rId1490" display="https://my.zakupivli.pro/remote/dispatcher/state_purchase_view/55188936" xr:uid="{D5EF5455-51F8-4B64-A161-A6F587C33B47}"/>
    <hyperlink ref="P762" r:id="rId1491" display="https://my.zakupivli.pro/remote/dispatcher/state_purchase_view/55174014" xr:uid="{7B0E5F8B-B87D-4922-AEBF-69FE215D7771}"/>
    <hyperlink ref="N761" r:id="rId1492" xr:uid="{405815DD-E4ED-4E57-8A38-0DC8B01D0AF0}"/>
    <hyperlink ref="N762" r:id="rId1493" xr:uid="{EA29D232-8D37-439E-988D-E6FA8EAAFD90}"/>
    <hyperlink ref="P763" r:id="rId1494" display="https://my.zakupivli.pro/remote/dispatcher/state_purchase_view/55499913" xr:uid="{D73319A4-CBB2-4C2C-B6C5-F3D2D3737B4D}"/>
    <hyperlink ref="P764" r:id="rId1495" display="https://my.zakupivli.pro/remote/dispatcher/state_purchase_view/55499643" xr:uid="{F3EF68EA-CFBE-4380-84B9-A5945594D96B}"/>
    <hyperlink ref="P765" r:id="rId1496" display="https://my.zakupivli.pro/remote/dispatcher/state_purchase_view/55498113" xr:uid="{AE36F76A-8D9A-401D-8750-D3287BE3D447}"/>
    <hyperlink ref="P766" r:id="rId1497" display="https://my.zakupivli.pro/remote/dispatcher/state_purchase_view/55493584" xr:uid="{41422EAB-EABC-4BDE-98BE-613090AF1612}"/>
    <hyperlink ref="N763" r:id="rId1498" xr:uid="{04293573-D3CE-4983-AC8B-332222897469}"/>
    <hyperlink ref="N764" r:id="rId1499" xr:uid="{2471ACCB-69C1-49B5-B249-96F6FEB3C39D}"/>
    <hyperlink ref="N765" r:id="rId1500" xr:uid="{B098FC04-9051-4E1B-BCC3-3A78D22760BC}"/>
    <hyperlink ref="N766" r:id="rId1501" xr:uid="{75E88E84-81CD-4570-B328-26D65AD0FB31}"/>
    <hyperlink ref="P767" r:id="rId1502" display="https://my.zakupivli.pro/remote/dispatcher/state_purchase_view/55492800" xr:uid="{C50EB499-1798-4598-AB83-F40C8FA49D99}"/>
    <hyperlink ref="P768" r:id="rId1503" display="https://my.zakupivli.pro/remote/dispatcher/state_purchase_view/55454423" xr:uid="{019790E2-D899-4148-B094-6D102483E53A}"/>
    <hyperlink ref="P769" r:id="rId1504" display="https://my.zakupivli.pro/remote/dispatcher/state_purchase_view/55452603" xr:uid="{3D94883B-D6FE-4663-9923-0B73389B192B}"/>
    <hyperlink ref="P770" r:id="rId1505" display="https://my.zakupivli.pro/remote/dispatcher/state_purchase_view/55397586" xr:uid="{8BAA3254-ACA6-490E-B50C-5AF2937F51FB}"/>
    <hyperlink ref="P771" r:id="rId1506" display="https://my.zakupivli.pro/remote/dispatcher/state_purchase_view/55352960" xr:uid="{2F9DC8A4-EE77-4D51-B71F-5FC76A047D4D}"/>
    <hyperlink ref="P772" r:id="rId1507" display="https://my.zakupivli.pro/remote/dispatcher/state_purchase_view/55292923" xr:uid="{ACE07526-AD01-43A0-A7C9-B90069216941}"/>
    <hyperlink ref="N767" r:id="rId1508" xr:uid="{22B6B0C7-40C7-40B0-8908-97311A748BB5}"/>
    <hyperlink ref="N768" r:id="rId1509" xr:uid="{51C9EF37-1C1D-4D42-9F8E-90A11D3DB1BB}"/>
    <hyperlink ref="N769" r:id="rId1510" xr:uid="{1AD4A4E6-7E3E-402D-8AB4-0FB7E584DE47}"/>
    <hyperlink ref="N770" r:id="rId1511" xr:uid="{125F595C-91D8-48EA-A068-554FD2855E8F}"/>
    <hyperlink ref="N771" r:id="rId1512" xr:uid="{A7CCC822-7E87-4091-BCC0-56647622F091}"/>
    <hyperlink ref="N772" r:id="rId1513" xr:uid="{0CAD5BEC-E343-4343-9587-78B87C645C7D}"/>
    <hyperlink ref="P773" r:id="rId1514" display="https://my.zakupivli.pro/remote/dispatcher/state_purchase_view/55800910" xr:uid="{8B6639B1-4040-4D52-8CCE-FF82C38BACFC}"/>
    <hyperlink ref="P774" r:id="rId1515" display="https://my.zakupivli.pro/remote/dispatcher/state_purchase_view/55799831" xr:uid="{1973116F-9508-4BD3-AC0B-CFF851CBEDB1}"/>
    <hyperlink ref="N773" r:id="rId1516" xr:uid="{074FDE19-C97E-46D4-9ABD-F9E1DA1BF117}"/>
    <hyperlink ref="N774" r:id="rId1517" xr:uid="{A73E1949-B419-4353-A65D-482DCD013FD8}"/>
    <hyperlink ref="P775" r:id="rId1518" display="https://my.zakupivli.pro/remote/dispatcher/state_purchase_view/55872274" xr:uid="{2DD7E0C8-0AF7-4D4D-96E5-5E58BA4FB6C8}"/>
    <hyperlink ref="P780" r:id="rId1519" display="https://my.zakupivli.pro/remote/dispatcher/state_purchase_view/55863477" xr:uid="{D3292F75-D78B-400A-8C98-E4EBCF6188EC}"/>
    <hyperlink ref="P779" r:id="rId1520" display="https://my.zakupivli.pro/remote/dispatcher/state_purchase_view/55863477" xr:uid="{F16D51B9-E0B7-4F0B-97E9-CB6308FC4F02}"/>
    <hyperlink ref="P778" r:id="rId1521" display="https://my.zakupivli.pro/remote/dispatcher/state_purchase_view/55863477" xr:uid="{2BB4D852-3468-4C57-BFC2-9894867B342C}"/>
    <hyperlink ref="P777" r:id="rId1522" display="https://my.zakupivli.pro/remote/dispatcher/state_purchase_view/55863477" xr:uid="{E119BF05-BD29-443D-BDFB-1DB7E5BC2669}"/>
    <hyperlink ref="P776" r:id="rId1523" display="https://my.zakupivli.pro/remote/dispatcher/state_purchase_view/55863477" xr:uid="{E1214692-2FC5-47D8-845B-C67167322B1F}"/>
    <hyperlink ref="N775" r:id="rId1524" xr:uid="{F053912B-11CA-439F-9664-42C0519F8AA7}"/>
    <hyperlink ref="N776" r:id="rId1525" xr:uid="{A2CAE60D-AB2F-45B8-BB42-950169C7D785}"/>
    <hyperlink ref="N777" r:id="rId1526" xr:uid="{045E1A29-194D-4C9B-B0B7-BF71BC099E62}"/>
    <hyperlink ref="N778" r:id="rId1527" xr:uid="{A6EC27A9-104A-4DC9-8A11-F3FB27F58E27}"/>
    <hyperlink ref="N779" r:id="rId1528" xr:uid="{CA358943-3601-47F8-A260-50AB9073C134}"/>
    <hyperlink ref="N780" r:id="rId1529" xr:uid="{4B0A4EE0-11F9-4DF2-9F37-7FB9FDDD3D81}"/>
    <hyperlink ref="P781" r:id="rId1530" display="https://my.zakupivli.pro/remote/dispatcher/state_purchase_view/55973222" xr:uid="{F58E2B19-B08C-4381-8002-AB21A0D20135}"/>
    <hyperlink ref="P782" r:id="rId1531" display="https://my.zakupivli.pro/remote/dispatcher/state_purchase_view/55973222" xr:uid="{1780E50C-ECAE-49B7-88DC-FDAB0397373D}"/>
    <hyperlink ref="P783" r:id="rId1532" display="https://my.zakupivli.pro/remote/dispatcher/state_purchase_view/55973222" xr:uid="{37A618F8-88CD-4531-8A5A-BFECD9EBEDE3}"/>
    <hyperlink ref="P784" r:id="rId1533" display="https://my.zakupivli.pro/remote/dispatcher/state_purchase_view/55969608" xr:uid="{8CF29EE5-0CA5-43F8-83D3-9488DB9362EB}"/>
    <hyperlink ref="P785" r:id="rId1534" display="https://my.zakupivli.pro/remote/dispatcher/state_purchase_view/55956705" xr:uid="{285ACF73-09FD-415C-B1BD-353C3BC11D19}"/>
    <hyperlink ref="N781" r:id="rId1535" xr:uid="{8FA6CE43-1398-4ADC-9071-268B1F1C98E8}"/>
    <hyperlink ref="N782" r:id="rId1536" xr:uid="{5192E84F-CA60-4BA6-8A90-EE98A4ACF707}"/>
    <hyperlink ref="N783" r:id="rId1537" xr:uid="{30A94EAD-636D-49EF-864E-C1D3DAA901B9}"/>
    <hyperlink ref="N784" r:id="rId1538" xr:uid="{5F3D4057-9269-4BAE-BE0A-03DCA6F7D4FE}"/>
    <hyperlink ref="N785" r:id="rId1539" xr:uid="{5375C5B6-C007-4527-ABB0-AE29B888FCC5}"/>
    <hyperlink ref="P786" r:id="rId1540" display="https://my.zakupivli.pro/remote/dispatcher/state_purchase_view/56008163" xr:uid="{7D3538C4-2CA3-4373-B787-2EE332F93324}"/>
    <hyperlink ref="N786" r:id="rId1541" xr:uid="{CAE5AD72-F5C5-4F70-9523-81C7166DFEAC}"/>
    <hyperlink ref="P787" r:id="rId1542" display="https://my.zakupivli.pro/remote/dispatcher/state_purchase_view/56101118" xr:uid="{69B83C2B-B38A-4B90-A9D7-B7B49765BBDF}"/>
    <hyperlink ref="P788" r:id="rId1543" display="https://my.zakupivli.pro/remote/dispatcher/state_purchase_view/56084031" xr:uid="{6D5D8AC5-D4FF-4210-9F62-C63333FEE592}"/>
    <hyperlink ref="P789" r:id="rId1544" display="https://my.zakupivli.pro/remote/dispatcher/state_purchase_view/56070139" xr:uid="{2C270C66-7CFE-438E-B9AA-DE50F91DABB1}"/>
    <hyperlink ref="N787" r:id="rId1545" xr:uid="{28AA863F-C53F-425B-9A0A-99B6F6558753}"/>
    <hyperlink ref="N788" r:id="rId1546" xr:uid="{AE587837-5944-4BFD-A467-ACD3AAD842E9}"/>
    <hyperlink ref="N789" r:id="rId1547" xr:uid="{272272FE-098C-4DFB-8593-29CD12EAB181}"/>
    <hyperlink ref="P790" r:id="rId1548" display="https://my.zakupivli.pro/remote/dispatcher/state_purchase_view/56149918" xr:uid="{0AAB35BB-D1E8-4F8E-98D6-CEA7466EE595}"/>
    <hyperlink ref="N790" r:id="rId1549" xr:uid="{38F16F60-4951-4328-8814-DB6210EF76C9}"/>
    <hyperlink ref="P791" r:id="rId1550" display="https://my.zakupivli.pro/remote/dispatcher/state_purchase_view/56178120" xr:uid="{927DC45B-9BA0-4759-8D95-600E9C976BC4}"/>
    <hyperlink ref="P792" r:id="rId1551" display="https://my.zakupivli.pro/remote/dispatcher/state_purchase_view/56178120" xr:uid="{288D2DF9-7DED-468C-8CEA-34E4907EE093}"/>
    <hyperlink ref="P793" r:id="rId1552" display="https://my.zakupivli.pro/remote/dispatcher/state_purchase_view/56165938" xr:uid="{2D42BAAA-ECCE-4D4D-A706-EF5845EC2C73}"/>
    <hyperlink ref="P794" r:id="rId1553" display="https://my.zakupivli.pro/remote/dispatcher/state_purchase_view/56157266" xr:uid="{7AB3821D-598A-484C-AD99-97CCE14AF639}"/>
    <hyperlink ref="P795" r:id="rId1554" display="https://my.zakupivli.pro/remote/dispatcher/state_purchase_view/56156900" xr:uid="{B2318DBA-5F54-49F4-A321-7B91CBC9FFFE}"/>
    <hyperlink ref="N791" r:id="rId1555" xr:uid="{02A78106-D8CF-42AA-B9C1-35831CEF962F}"/>
    <hyperlink ref="N792" r:id="rId1556" xr:uid="{80AD0E6F-1843-4F45-9D62-C3AFE430B632}"/>
    <hyperlink ref="N793" r:id="rId1557" xr:uid="{69E213CE-9CF7-4839-A8A4-3E0B388B1623}"/>
    <hyperlink ref="N794" r:id="rId1558" xr:uid="{D4D76DC2-FFDF-44FE-986E-3F54AED4723B}"/>
    <hyperlink ref="N795" r:id="rId1559" xr:uid="{DD6E0875-CF27-47E5-A180-BFDE8B4D7094}"/>
    <hyperlink ref="P796" r:id="rId1560" display="https://my.zakupivli.pro/remote/dispatcher/state_purchase_view/56211568" xr:uid="{0C2FCE1E-43D6-44D7-8D6D-171EC3C44B08}"/>
    <hyperlink ref="P797" r:id="rId1561" display="https://my.zakupivli.pro/remote/dispatcher/state_purchase_view/56211568" xr:uid="{16D85BE7-5552-4D7A-8970-7F07BD5769BD}"/>
    <hyperlink ref="P798" r:id="rId1562" display="https://my.zakupivli.pro/remote/dispatcher/state_purchase_view/56208279" xr:uid="{6468F717-7924-49E6-8182-D4A3455AD88D}"/>
    <hyperlink ref="P799" r:id="rId1563" display="https://my.zakupivli.pro/remote/dispatcher/state_purchase_view/56204817" xr:uid="{B75362B3-38D9-4986-B0CB-40F95D167100}"/>
    <hyperlink ref="P800" r:id="rId1564" display="https://my.zakupivli.pro/remote/dispatcher/state_purchase_view/56204127" xr:uid="{068DCBF3-90FA-4057-9FAB-8CE0525FDA10}"/>
    <hyperlink ref="P801" r:id="rId1565" display="https://my.zakupivli.pro/remote/dispatcher/state_purchase_view/56200541" xr:uid="{9E08A7B1-35D7-46F7-AF47-7233451D3861}"/>
    <hyperlink ref="N796" r:id="rId1566" xr:uid="{68FBDF19-052C-407F-A1FB-E644B88E7F3A}"/>
    <hyperlink ref="N797" r:id="rId1567" xr:uid="{7E9DF93D-4E38-497F-B792-581B774136FC}"/>
    <hyperlink ref="N798" r:id="rId1568" xr:uid="{7DC1E5BE-65D0-44D8-8EB0-FB04EE67664D}"/>
    <hyperlink ref="N799" r:id="rId1569" xr:uid="{93770F8D-1112-4BC6-88E0-5CEBDC044B40}"/>
    <hyperlink ref="N800" r:id="rId1570" xr:uid="{57C65CE8-3E5D-4883-B2E2-275ADBDE9838}"/>
    <hyperlink ref="N801" r:id="rId1571" xr:uid="{CFDAAEF1-0A65-4FD0-BB0C-F8899625C416}"/>
    <hyperlink ref="P802" r:id="rId1572" display="https://my.zakupivli.pro/remote/dispatcher/state_purchase_view/56282686" xr:uid="{A2B48119-1BB3-4C77-A979-55D581458A2D}"/>
    <hyperlink ref="N802" r:id="rId1573" xr:uid="{CA210D36-D28A-4FEA-A5C2-6CD0A9EC367A}"/>
    <hyperlink ref="P803" r:id="rId1574" display="https://my.zakupivli.pro/remote/dispatcher/state_purchase_view/56334714" xr:uid="{B476FEDA-0D98-4E70-BAB6-B85578CD0882}"/>
    <hyperlink ref="P804" r:id="rId1575" display="https://my.zakupivli.pro/remote/dispatcher/state_purchase_view/56334419" xr:uid="{B8C15D0F-6640-4767-AEBB-AAFE17381B41}"/>
    <hyperlink ref="P805" r:id="rId1576" display="https://my.zakupivli.pro/remote/dispatcher/state_purchase_view/56333751" xr:uid="{74493E4F-7774-44AB-BA55-EC8CF2158B22}"/>
    <hyperlink ref="P806" r:id="rId1577" display="https://my.zakupivli.pro/remote/dispatcher/state_purchase_view/56325016" xr:uid="{37693F0B-C8A3-46B3-BFF5-30450A13D413}"/>
    <hyperlink ref="P807" r:id="rId1578" display="https://my.zakupivli.pro/remote/dispatcher/state_purchase_view/56319993" xr:uid="{9A059AC3-563F-4492-A50E-C520D9293598}"/>
    <hyperlink ref="P808" r:id="rId1579" display="https://my.zakupivli.pro/remote/dispatcher/state_purchase_view/56319028" xr:uid="{1D809CBE-6CB0-4B77-A301-EADF9BA2475C}"/>
    <hyperlink ref="N803" r:id="rId1580" xr:uid="{EC38F8FA-3E02-41EA-BD0E-3BAFC9C4DDB1}"/>
    <hyperlink ref="N804" r:id="rId1581" xr:uid="{2A0CE0F2-2E3E-42CB-A5FE-51FA305427C5}"/>
    <hyperlink ref="N805" r:id="rId1582" xr:uid="{8891B2C7-A5A6-4982-AC71-DAAD67040985}"/>
    <hyperlink ref="N806" r:id="rId1583" xr:uid="{FB16298F-433C-4D32-80B6-74C8F8DB1D35}"/>
    <hyperlink ref="N807" r:id="rId1584" xr:uid="{AAFDCAC5-E306-416E-858A-4C9119EDAD09}"/>
    <hyperlink ref="N808" r:id="rId1585" xr:uid="{45535D50-8B78-4D71-BA82-6EEB2F3287C9}"/>
    <hyperlink ref="P809" r:id="rId1586" display="https://my.zakupivli.pro/remote/dispatcher/state_purchase_view/56343850" xr:uid="{6AEA51C9-3FD9-40FB-A158-1614BD559B78}"/>
    <hyperlink ref="P810" r:id="rId1587" display="https://my.zakupivli.pro/remote/dispatcher/state_purchase_view/56341932" xr:uid="{04488E38-DB91-473F-9FD6-34E009748725}"/>
    <hyperlink ref="P811" r:id="rId1588" display="https://my.zakupivli.pro/remote/dispatcher/state_purchase_view/56341932" xr:uid="{FF8C0759-2DA8-42B0-B31B-C4CE7C30F231}"/>
    <hyperlink ref="P812" r:id="rId1589" display="https://my.zakupivli.pro/remote/dispatcher/state_purchase_view/56341932" xr:uid="{BDED72C1-115B-49C3-AF6B-9999A117F46D}"/>
    <hyperlink ref="P813" r:id="rId1590" display="https://my.zakupivli.pro/remote/dispatcher/state_purchase_view/56341932" xr:uid="{6EF4E412-6111-4015-843F-F2322D329C16}"/>
    <hyperlink ref="N809" r:id="rId1591" xr:uid="{B00739A2-E943-421E-A93A-FE38E538B6A5}"/>
    <hyperlink ref="N810" r:id="rId1592" xr:uid="{C37770E2-1C3F-4BED-87F1-E75F9DFAA436}"/>
    <hyperlink ref="N811" r:id="rId1593" xr:uid="{2A1DF1D1-C35D-470F-AF08-A917F0313372}"/>
    <hyperlink ref="N812" r:id="rId1594" xr:uid="{6F8299B0-D2B1-47DE-8900-FD489697D831}"/>
    <hyperlink ref="N813" r:id="rId1595" xr:uid="{190A7544-7504-4E70-97BD-5045B9BEC3E8}"/>
    <hyperlink ref="P814" r:id="rId1596" display="https://my.zakupivli.pro/remote/dispatcher/state_purchase_view/56380662" xr:uid="{5A7F2307-E802-4E52-9EAB-EF395D411E23}"/>
    <hyperlink ref="N814" r:id="rId1597" xr:uid="{63D89966-1B15-45CC-B745-E60C3E342CB7}"/>
    <hyperlink ref="P815" r:id="rId1598" display="https://my.zakupivli.pro/remote/dispatcher/state_purchase_view/56409739" xr:uid="{7889B4FA-EBF9-48C3-9365-9DC7AA523B6A}"/>
    <hyperlink ref="P816" r:id="rId1599" display="https://my.zakupivli.pro/remote/dispatcher/state_purchase_view/56394826" xr:uid="{0FA45F1A-7D38-4DA4-86AA-70818AA29A4F}"/>
    <hyperlink ref="P817" r:id="rId1600" display="https://my.zakupivli.pro/remote/dispatcher/state_purchase_view/56394826" xr:uid="{1639A77F-84EA-4E06-AB32-AE83D814E33D}"/>
    <hyperlink ref="N815" r:id="rId1601" xr:uid="{3CD2F31F-126E-4DA1-9707-758F67E9ACBF}"/>
    <hyperlink ref="N816" r:id="rId1602" xr:uid="{D0D6B34D-C7E6-4B51-B0ED-99D2A23EF183}"/>
    <hyperlink ref="N817" r:id="rId1603" xr:uid="{E313188C-EBB3-4781-874B-EE01109E3E65}"/>
    <hyperlink ref="P818" r:id="rId1604" display="https://my.zakupivli.pro/remote/dispatcher/state_purchase_view/56534913" xr:uid="{7EFF671D-D791-4AAD-9CE6-83BE0A4B3350}"/>
    <hyperlink ref="P819" r:id="rId1605" display="https://my.zakupivli.pro/remote/dispatcher/state_purchase_view/56533770" xr:uid="{E42400F8-0650-4A52-A5B2-1A037352C494}"/>
    <hyperlink ref="P820" r:id="rId1606" display="https://my.zakupivli.pro/remote/dispatcher/state_purchase_view/56516163" xr:uid="{05A9822E-B55B-422F-9203-1B2ECD4758D2}"/>
    <hyperlink ref="P821" r:id="rId1607" display="https://my.zakupivli.pro/remote/dispatcher/state_purchase_view/56511166" xr:uid="{77385C10-C849-4726-927B-5295B201A79A}"/>
    <hyperlink ref="P822" r:id="rId1608" display="https://my.zakupivli.pro/remote/dispatcher/state_purchase_view/56511166" xr:uid="{BB87818E-923A-443F-A4D6-88C2EDC552F0}"/>
    <hyperlink ref="N818" r:id="rId1609" xr:uid="{54EA7EF4-54A7-40F8-90D0-4F7CA630D769}"/>
    <hyperlink ref="N819" r:id="rId1610" xr:uid="{2BB9E2D9-D6B7-4941-99ED-B4EB6E9D82C1}"/>
    <hyperlink ref="N820" r:id="rId1611" xr:uid="{FCFB37CB-B908-4282-98C4-90CFE20E87CA}"/>
    <hyperlink ref="N821" r:id="rId1612" xr:uid="{A0D1938A-20BC-4B92-97A0-8A8DA23C04C9}"/>
    <hyperlink ref="N822" r:id="rId1613" xr:uid="{3591A73D-C7BA-425A-A78D-DED26A203DCB}"/>
    <hyperlink ref="P823" r:id="rId1614" display="https://my.zakupivli.pro/remote/dispatcher/state_purchase_view/56621501" xr:uid="{78BA7A73-96E9-429A-B6CC-0FC9E1690DD9}"/>
    <hyperlink ref="P824" r:id="rId1615" display="https://my.zakupivli.pro/remote/dispatcher/state_purchase_view/56611663" xr:uid="{C18D7CF4-DAC5-4A36-9740-AA0A4728E768}"/>
    <hyperlink ref="P825" r:id="rId1616" display="https://my.zakupivli.pro/remote/dispatcher/state_purchase_view/56598991" xr:uid="{5976BAFF-6AB2-4E4E-93F9-7E53FC3E626B}"/>
    <hyperlink ref="P826" r:id="rId1617" display="https://my.zakupivli.pro/remote/dispatcher/state_purchase_view/56598627" xr:uid="{B15A9B18-12A3-44A8-AD63-AFFBC9558CB0}"/>
    <hyperlink ref="N823" r:id="rId1618" xr:uid="{4334B2EB-F2F7-40C1-8604-C6018E65B39B}"/>
    <hyperlink ref="N824" r:id="rId1619" xr:uid="{7A043936-6DFD-4B31-AD82-BA0741EF0AC8}"/>
    <hyperlink ref="N825" r:id="rId1620" xr:uid="{ACD8B7F4-46E5-43D0-A916-1E7EBF7EBBA5}"/>
    <hyperlink ref="N826" r:id="rId1621" xr:uid="{46F5E74F-A328-4F84-8F7A-A9C4A07E4707}"/>
    <hyperlink ref="P827" r:id="rId1622" display="https://my.zakupivli.pro/remote/dispatcher/state_purchase_view/56624862" xr:uid="{52E0A5C3-2DB7-4D0A-9587-0C93189B71AC}"/>
    <hyperlink ref="P828" r:id="rId1623" display="https://my.zakupivli.pro/remote/dispatcher/state_purchase_view/56624857" xr:uid="{7208F3B0-2DE3-4D62-B9DE-D4F81F8EF5B3}"/>
    <hyperlink ref="N827" r:id="rId1624" xr:uid="{06F865B6-09B5-4AB0-AEE8-8E3CA5E2FED5}"/>
    <hyperlink ref="N828" r:id="rId1625" xr:uid="{E43F825D-52B3-4CC2-BA0F-438622830AF3}"/>
    <hyperlink ref="P829" r:id="rId1626" display="https://my.zakupivli.pro/remote/dispatcher/state_purchase_view/56709458" xr:uid="{D0402AF6-0620-4B8A-B454-D1B4694D6A55}"/>
    <hyperlink ref="N829" r:id="rId1627" xr:uid="{76BDCC64-A0D3-401B-A8B6-6957EA377290}"/>
    <hyperlink ref="P830" r:id="rId1628" display="https://my.zakupivli.pro/remote/dispatcher/state_purchase_view/56767709" xr:uid="{2ED738DC-3EA7-40A1-8A07-499AAC8094B1}"/>
    <hyperlink ref="P831" r:id="rId1629" display="https://my.zakupivli.pro/remote/dispatcher/state_purchase_view/56767093" xr:uid="{2DF9E154-6977-4F36-8E27-31026DEA7AE0}"/>
    <hyperlink ref="P832" r:id="rId1630" display="https://my.zakupivli.pro/remote/dispatcher/state_purchase_view/56756969" xr:uid="{529EB767-B702-425B-AC86-A011809E5D60}"/>
    <hyperlink ref="P833" r:id="rId1631" display="https://my.zakupivli.pro/remote/dispatcher/state_purchase_view/56755417" xr:uid="{DE411003-9A56-4304-9C51-9A622BE41202}"/>
    <hyperlink ref="P834" r:id="rId1632" display="https://my.zakupivli.pro/remote/dispatcher/state_purchase_view/56754629" xr:uid="{6DBF1990-CE4D-45D8-BD1C-F51B23FEA857}"/>
    <hyperlink ref="P835" r:id="rId1633" display="https://my.zakupivli.pro/remote/dispatcher/state_purchase_view/56727364" xr:uid="{6BD45E33-A15A-4774-B8D2-790AA21B8509}"/>
    <hyperlink ref="P836" r:id="rId1634" display="https://my.zakupivli.pro/remote/dispatcher/state_purchase_view/56727364" xr:uid="{3B43EC87-9733-421C-A9D4-8CD7FC360003}"/>
    <hyperlink ref="N830" r:id="rId1635" xr:uid="{C0171F4F-E00C-46E5-9926-E146CE5EE09B}"/>
    <hyperlink ref="N831" r:id="rId1636" xr:uid="{A5354594-43EE-4D5A-AD9C-D4F00E923C1D}"/>
    <hyperlink ref="N832" r:id="rId1637" xr:uid="{1E2BEA89-AEEE-47A6-B06E-93DCD7B1A4E1}"/>
    <hyperlink ref="N833" r:id="rId1638" xr:uid="{26F1B0CF-A9FE-4C8D-ABF8-000D9B09DB16}"/>
    <hyperlink ref="N834" r:id="rId1639" xr:uid="{1A16E355-AD95-4892-A792-921B2707C19A}"/>
    <hyperlink ref="N835" r:id="rId1640" xr:uid="{A01ECC72-47C8-4710-ABC3-7A4FC426D122}"/>
    <hyperlink ref="N836" r:id="rId1641" xr:uid="{6E5C02F2-6DA3-42B4-A3E2-64FA1F4B7BBC}"/>
    <hyperlink ref="P837" r:id="rId1642" display="https://my.zakupivli.pro/remote/dispatcher/state_purchase_view/56811498" xr:uid="{94282AD3-9467-4082-8292-8DB75237F601}"/>
    <hyperlink ref="P838" r:id="rId1643" display="https://my.zakupivli.pro/remote/dispatcher/state_purchase_view/56797832" xr:uid="{9FB3847D-DF3A-4770-8FE5-F635EDBE5324}"/>
    <hyperlink ref="P839" r:id="rId1644" display="https://my.zakupivli.pro/remote/dispatcher/state_purchase_view/56780342" xr:uid="{D7C9156C-7FC7-4D7C-ACC8-B0B3D1CF3848}"/>
    <hyperlink ref="N837" r:id="rId1645" xr:uid="{C884C186-23A2-4D18-9446-339990086958}"/>
    <hyperlink ref="N838" r:id="rId1646" xr:uid="{82D956F5-AB33-4150-9496-CFCFBF6A2B0F}"/>
    <hyperlink ref="N839" r:id="rId1647" xr:uid="{319449FA-85AC-4055-BB7D-FF44AFD15082}"/>
    <hyperlink ref="N840" r:id="rId1648" xr:uid="{D4DCB5F3-2748-4005-B2C9-5DB32A39595F}"/>
    <hyperlink ref="P840" r:id="rId1649" display="https://my.zakupivli.pro/remote/dispatcher/state_purchase_view/56857702" xr:uid="{F3E5FC76-0B1C-4A19-998D-E22802DACE04}"/>
    <hyperlink ref="P841" r:id="rId1650" display="https://my.zakupivli.pro/remote/dispatcher/state_purchase_view/56925415" xr:uid="{B6B064C8-A163-4B14-A435-5FDC220053F9}"/>
    <hyperlink ref="P842" r:id="rId1651" display="https://my.zakupivli.pro/remote/dispatcher/state_purchase_view/56922843" xr:uid="{40B5BF5F-49AF-42E5-87B3-AD4FE5822D6C}"/>
    <hyperlink ref="P843" r:id="rId1652" display="https://my.zakupivli.pro/remote/dispatcher/state_purchase_view/56922591" xr:uid="{B0B5A861-8BF8-47C7-A1D8-074983B6FD45}"/>
    <hyperlink ref="N841" r:id="rId1653" xr:uid="{043250FD-CE3F-4FA4-AB82-8288F0C5D08A}"/>
    <hyperlink ref="N842" r:id="rId1654" xr:uid="{AF4D04CF-7FDC-4BB5-806E-653251D71209}"/>
    <hyperlink ref="N843" r:id="rId1655" xr:uid="{90A06608-E4FC-4E03-B20A-652B33A11641}"/>
    <hyperlink ref="P844" r:id="rId1656" display="https://my.zakupivli.pro/remote/dispatcher/state_purchase_view/56941416" xr:uid="{604A5590-95FC-489E-9365-40FE5C96A18E}"/>
    <hyperlink ref="P845" r:id="rId1657" display="https://my.zakupivli.pro/remote/dispatcher/state_purchase_view/56941334" xr:uid="{7E8C620B-1679-49E9-8257-C994D47577E7}"/>
    <hyperlink ref="P846" r:id="rId1658" display="https://my.zakupivli.pro/remote/dispatcher/state_purchase_view/56940479" xr:uid="{F45FFB49-7EE9-4418-BA9D-E9ED5DBB9669}"/>
    <hyperlink ref="N844" r:id="rId1659" xr:uid="{9D7F2BA4-3016-48C1-A4E0-3001D22B6FDC}"/>
    <hyperlink ref="N845" r:id="rId1660" xr:uid="{CAF0240C-B4BD-4A33-9795-9F028358C878}"/>
    <hyperlink ref="N846" r:id="rId1661" xr:uid="{0A569430-C159-43B1-8A3F-4899B8809541}"/>
    <hyperlink ref="P847" r:id="rId1662" display="https://my.zakupivli.pro/remote/dispatcher/state_purchase_view/56943093" xr:uid="{5F9AE2E8-2722-4812-9261-E04C60B33ECD}"/>
    <hyperlink ref="P848" r:id="rId1663" display="https://my.zakupivli.pro/remote/dispatcher/state_purchase_view/56942695" xr:uid="{EBA544D1-9EF9-4C40-A711-1665A1CDB776}"/>
    <hyperlink ref="N847" r:id="rId1664" xr:uid="{53C4955D-E0EC-4D1F-88E7-41C359F317B3}"/>
    <hyperlink ref="N848" r:id="rId1665" xr:uid="{4131764E-C6EB-492F-8418-55DFBAF1232B}"/>
    <hyperlink ref="P849" r:id="rId1666" display="https://my.zakupivli.pro/remote/dispatcher/state_purchase_view/56943542" xr:uid="{AA5011D6-4DC3-41AB-B174-1212D522A003}"/>
    <hyperlink ref="P850" r:id="rId1667" display="https://my.zakupivli.pro/remote/dispatcher/state_purchase_view/56943535" xr:uid="{631FF75A-5DF4-49D3-A5A0-63C0ED5464B0}"/>
    <hyperlink ref="N849" r:id="rId1668" xr:uid="{68C9F105-7103-421D-8026-7A44909F4FDD}"/>
    <hyperlink ref="N850" r:id="rId1669" xr:uid="{9B18021F-2C89-4A91-8800-6075E5D045F6}"/>
    <hyperlink ref="P851" r:id="rId1670" display="https://my.zakupivli.pro/remote/dispatcher/state_purchase_view/56944556" xr:uid="{199A984E-6294-4ADB-838F-6E9E95D2BBFA}"/>
    <hyperlink ref="P852" r:id="rId1671" display="https://my.zakupivli.pro/remote/dispatcher/state_purchase_view/56944415" xr:uid="{88169885-647F-4CBE-8D1C-D9B8CCED5156}"/>
    <hyperlink ref="N851" r:id="rId1672" xr:uid="{9FB07921-CE58-4DD4-9E41-520BDE49CA72}"/>
    <hyperlink ref="N852" r:id="rId1673" xr:uid="{E83EF8F1-6296-47CF-ABE1-7EF86B09A2A9}"/>
    <hyperlink ref="P853" r:id="rId1674" display="https://my.zakupivli.pro/remote/dispatcher/state_purchase_view/56946083" xr:uid="{E556FE59-57BF-4DDE-A0ED-2C210ED3357B}"/>
    <hyperlink ref="P854" r:id="rId1675" display="https://my.zakupivli.pro/remote/dispatcher/state_purchase_view/56944894" xr:uid="{42F7DFEC-9D9B-4FD6-87C3-78AA7AE42826}"/>
    <hyperlink ref="N853" r:id="rId1676" xr:uid="{A1505649-E23F-4791-991C-E0D5C40DB019}"/>
    <hyperlink ref="N854" r:id="rId1677" xr:uid="{6FBFFD1A-6AF7-46B5-B008-3A426951D074}"/>
    <hyperlink ref="P855" r:id="rId1678" display="https://my.zakupivli.pro/remote/dispatcher/state_purchase_view/56947418" xr:uid="{C1753790-2BD5-40FA-8952-5AD19D73C22C}"/>
    <hyperlink ref="P856" r:id="rId1679" display="https://my.zakupivli.pro/remote/dispatcher/state_purchase_view/56946120" xr:uid="{20FB2EB9-40B0-4579-BC2A-76ECD0BEE648}"/>
    <hyperlink ref="N855" r:id="rId1680" xr:uid="{B600F7D3-E883-4295-A97F-D29A10202BDA}"/>
    <hyperlink ref="N856" r:id="rId1681" xr:uid="{BCFC9BC9-87D5-4ABC-9275-B83BCD0AD267}"/>
    <hyperlink ref="P857" r:id="rId1682" display="https://my.zakupivli.pro/remote/dispatcher/state_purchase_view/56947859" xr:uid="{84B47F0A-F53D-4A65-8A0D-773C29A636C4}"/>
    <hyperlink ref="P858" r:id="rId1683" display="https://my.zakupivli.pro/remote/dispatcher/state_purchase_view/56947791" xr:uid="{FB271194-D6F8-462B-8044-EF73BFE0C568}"/>
    <hyperlink ref="N857" r:id="rId1684" xr:uid="{C0BDA8CE-3BB3-4073-9ECE-C11A5BEBDA19}"/>
    <hyperlink ref="N858" r:id="rId1685" xr:uid="{A70B4992-4196-45FC-B3DD-1A5733235785}"/>
    <hyperlink ref="P859" r:id="rId1686" display="https://my.zakupivli.pro/remote/dispatcher/state_purchase_view/56948967" xr:uid="{D33AA4FE-850F-4CFD-A004-8750112E4A14}"/>
    <hyperlink ref="P860" r:id="rId1687" display="https://my.zakupivli.pro/remote/dispatcher/state_purchase_view/56948698" xr:uid="{304FA8DC-57B6-4367-AA5D-C543E44381FF}"/>
    <hyperlink ref="N859" r:id="rId1688" xr:uid="{83828BB8-947B-48B7-A9F1-4A09BD2471A4}"/>
    <hyperlink ref="N860" r:id="rId1689" xr:uid="{1EDCC1EB-1F91-43CB-8803-5D95589D6288}"/>
    <hyperlink ref="P861" r:id="rId1690" display="https://my.zakupivli.pro/remote/dispatcher/state_purchase_view/56950592" xr:uid="{1155CBD0-E441-40E9-9D7C-7C029DB0D0BF}"/>
    <hyperlink ref="P862" r:id="rId1691" display="https://my.zakupivli.pro/remote/dispatcher/state_purchase_view/56949716" xr:uid="{CD1A906E-62A5-44E4-B3A5-7EFCB7715C2D}"/>
    <hyperlink ref="N861" r:id="rId1692" xr:uid="{7A262EDD-6499-4F1E-A387-26A2FEB839DE}"/>
    <hyperlink ref="N862" r:id="rId1693" xr:uid="{356858E2-AC48-487E-9448-E896EE6D3353}"/>
    <hyperlink ref="P863" r:id="rId1694" display="https://my.zakupivli.pro/remote/dispatcher/state_purchase_view/56991092" xr:uid="{C0750735-65C2-4421-9380-4FE2354F1ABB}"/>
    <hyperlink ref="P864" r:id="rId1695" display="https://my.zakupivli.pro/remote/dispatcher/state_purchase_view/56987956" xr:uid="{6CA50D3A-0F1A-472C-8BD2-B7EBDA701F1A}"/>
    <hyperlink ref="P865" r:id="rId1696" display="https://my.zakupivli.pro/remote/dispatcher/state_purchase_view/56982494" xr:uid="{F1F7013E-A085-4474-A2F7-DB9B268B2F32}"/>
    <hyperlink ref="N863" r:id="rId1697" xr:uid="{26AC494D-88CE-474D-A6A0-D800AF880E6C}"/>
    <hyperlink ref="N864" r:id="rId1698" xr:uid="{BA2DCF56-A2FE-411C-98C2-626AEEDEFB6A}"/>
    <hyperlink ref="N865" r:id="rId1699" xr:uid="{441146F0-FDF0-4A29-A7B7-764012F906D9}"/>
    <hyperlink ref="P868" r:id="rId1700" display="https://my.zakupivli.pro/remote/dispatcher/state_purchase_view/57062513" xr:uid="{9F231378-065C-4200-958B-64525E255BC0}"/>
    <hyperlink ref="P869" r:id="rId1701" display="https://my.zakupivli.pro/remote/dispatcher/state_purchase_view/57062513" xr:uid="{53F36DFF-39F9-42ED-824D-E761B9F71BEE}"/>
    <hyperlink ref="P870" r:id="rId1702" display="https://my.zakupivli.pro/remote/dispatcher/state_purchase_view/57062513" xr:uid="{159D8471-AC3E-4406-8E3B-FF1BB1A394DE}"/>
    <hyperlink ref="P871" r:id="rId1703" display="https://my.zakupivli.pro/remote/dispatcher/state_purchase_view/57062513" xr:uid="{AC0EEE5C-AB8F-4169-A5C4-A2F3C01C4305}"/>
    <hyperlink ref="P866" r:id="rId1704" display="https://my.zakupivli.pro/remote/dispatcher/state_purchase_view/57010056" xr:uid="{FC110D8A-3F11-4E4D-AFAB-F8DFEC963504}"/>
    <hyperlink ref="P867" r:id="rId1705" display="https://my.zakupivli.pro/remote/dispatcher/state_purchase_view/57010056" xr:uid="{26A6D916-0A7B-4405-8FCB-5A01E2DF4A72}"/>
    <hyperlink ref="N866" r:id="rId1706" xr:uid="{27943522-FCF2-431E-A519-EECC75CE8530}"/>
    <hyperlink ref="N867" r:id="rId1707" xr:uid="{A2BC5AAF-670B-495C-A667-068A11967E2A}"/>
    <hyperlink ref="N868" r:id="rId1708" xr:uid="{365F58B9-D32E-476E-B4FF-48BD7E4A4817}"/>
    <hyperlink ref="N869" r:id="rId1709" xr:uid="{E6F7F932-FE62-4076-8C83-66A84FD6027F}"/>
    <hyperlink ref="N870" r:id="rId1710" xr:uid="{30A22387-7363-4B92-85B5-3C3F627C773A}"/>
    <hyperlink ref="N871" r:id="rId1711" xr:uid="{5A669B0A-5EB3-4914-AB33-B2362DC9AE52}"/>
    <hyperlink ref="P872" r:id="rId1712" display="https://my.zakupivli.pro/remote/dispatcher/state_purchase_view/57102057" xr:uid="{D0D2EAFA-1372-4CB0-BFAF-58EC787D450A}"/>
    <hyperlink ref="P873" r:id="rId1713" display="https://my.zakupivli.pro/remote/dispatcher/state_purchase_view/57100319" xr:uid="{FF6D1515-EA9F-436A-AAD0-FF4850FA1528}"/>
    <hyperlink ref="P874" r:id="rId1714" display="https://my.zakupivli.pro/remote/dispatcher/state_purchase_view/57092256" xr:uid="{7E6EAC0D-1929-441D-BBA0-25DDCD15168F}"/>
    <hyperlink ref="P875" r:id="rId1715" display="https://my.zakupivli.pro/remote/dispatcher/state_purchase_view/57092017" xr:uid="{3850A6B3-22DC-4337-AA9A-73D33551F91E}"/>
    <hyperlink ref="P876" r:id="rId1716" display="https://my.zakupivli.pro/remote/dispatcher/state_purchase_view/57088046" xr:uid="{E84B79FD-ABFD-412D-9449-2651B97B9760}"/>
    <hyperlink ref="P877" r:id="rId1717" display="https://my.zakupivli.pro/remote/dispatcher/state_purchase_view/57084914" xr:uid="{8ED8B5CB-B432-468C-AD0F-AFEFC43D1D18}"/>
    <hyperlink ref="P878" r:id="rId1718" display="https://my.zakupivli.pro/remote/dispatcher/state_purchase_view/57084914" xr:uid="{4AE538C4-DA74-43EE-A856-6B0F5C8D6B04}"/>
    <hyperlink ref="N872" r:id="rId1719" xr:uid="{04DAF7A2-4506-4BB2-8F6F-E49EDA60E127}"/>
    <hyperlink ref="N873" r:id="rId1720" xr:uid="{064C0D4F-864E-47F8-A69D-922694F1DE3C}"/>
    <hyperlink ref="N874" r:id="rId1721" xr:uid="{4A309AF3-944E-4E54-B882-E5C49F441A9A}"/>
    <hyperlink ref="N875" r:id="rId1722" xr:uid="{54EBED21-C04C-4741-A0C1-2C65D9E169DC}"/>
    <hyperlink ref="N876" r:id="rId1723" xr:uid="{4513215C-3A1F-4EC9-9A1A-3A0B64015201}"/>
    <hyperlink ref="N877" r:id="rId1724" xr:uid="{7B2AA2A7-8616-4560-9E10-B25521C8DBE5}"/>
    <hyperlink ref="N878" r:id="rId1725" xr:uid="{FA58D01D-4A19-4F9F-B1C7-1D97E5C55ADD}"/>
    <hyperlink ref="P879" r:id="rId1726" display="https://my.zakupivli.pro/remote/dispatcher/state_purchase_view/57145030" xr:uid="{55FB04A7-B8FD-4DFC-AEBD-2881E2008DD8}"/>
    <hyperlink ref="P880" r:id="rId1727" display="https://my.zakupivli.pro/remote/dispatcher/state_purchase_view/57144174" xr:uid="{C7456E8A-C481-44BD-9C15-6D07248BA238}"/>
    <hyperlink ref="P881" r:id="rId1728" display="https://my.zakupivli.pro/remote/dispatcher/state_purchase_view/57141917" xr:uid="{B0034565-FCCA-4887-B22F-564671F34AD5}"/>
    <hyperlink ref="P882" r:id="rId1729" display="https://my.zakupivli.pro/remote/dispatcher/state_purchase_view/57141684" xr:uid="{1C4DF443-2C7A-4760-AA19-A051A34ACD40}"/>
    <hyperlink ref="P883" r:id="rId1730" display="https://my.zakupivli.pro/remote/dispatcher/state_purchase_view/57122049" xr:uid="{CAFF919F-21D0-4A64-8EEF-47E97463695C}"/>
    <hyperlink ref="P884" r:id="rId1731" display="https://my.zakupivli.pro/remote/dispatcher/state_purchase_view/57121076" xr:uid="{52692308-99C7-427B-AD1C-8ED03A7CCE0B}"/>
    <hyperlink ref="N879" r:id="rId1732" xr:uid="{05FAB159-0C58-44EE-8E97-B214FF5BC067}"/>
    <hyperlink ref="N880" r:id="rId1733" xr:uid="{63F212AD-9950-4422-B920-77AB3DE22956}"/>
    <hyperlink ref="N881" r:id="rId1734" xr:uid="{87788FAA-5FC5-4CE8-BDF0-E5AD7F814F55}"/>
    <hyperlink ref="N882" r:id="rId1735" xr:uid="{1C210E16-EF9A-4318-BA7D-3FB2B8AC0875}"/>
    <hyperlink ref="N883" r:id="rId1736" xr:uid="{5A22423F-3A51-4ADC-82FA-C25F271E060E}"/>
    <hyperlink ref="N884" r:id="rId1737" xr:uid="{7DC5FB78-F130-459B-B333-67DC57C6D16B}"/>
    <hyperlink ref="P885" r:id="rId1738" display="https://my.zakupivli.pro/remote/dispatcher/state_purchase_view/57188673" xr:uid="{735D3821-1287-460A-A89D-C42484E806CB}"/>
    <hyperlink ref="N885" r:id="rId1739" xr:uid="{26273E12-C410-4720-BC31-65EC1564AFED}"/>
    <hyperlink ref="P886" r:id="rId1740" display="https://my.zakupivli.pro/remote/dispatcher/state_purchase_view/57231734" xr:uid="{8C7043FD-3F90-43DB-A96B-12C51D53333B}"/>
    <hyperlink ref="P887" r:id="rId1741" display="https://my.zakupivli.pro/remote/dispatcher/state_purchase_view/57223306" xr:uid="{F1D8567A-0B89-4C6B-AB12-A83F018DC3CC}"/>
    <hyperlink ref="P888" r:id="rId1742" display="https://my.zakupivli.pro/remote/dispatcher/state_purchase_view/57220856" xr:uid="{5EC66308-27D9-4A10-AD75-DD4CDA9D5F35}"/>
    <hyperlink ref="P889" r:id="rId1743" display="https://my.zakupivli.pro/remote/dispatcher/state_purchase_view/57220098" xr:uid="{B5B1F49E-DC38-4979-8709-2832F53D2B7C}"/>
    <hyperlink ref="P890" r:id="rId1744" display="https://my.zakupivli.pro/remote/dispatcher/state_purchase_view/57218765" xr:uid="{C3DA9E99-803D-4C70-AD2D-AC0C38702C5C}"/>
    <hyperlink ref="P891" r:id="rId1745" display="https://my.zakupivli.pro/remote/dispatcher/state_purchase_view/57218243" xr:uid="{DF8F403B-C757-4FED-9B8D-94113A172E5F}"/>
    <hyperlink ref="P892" r:id="rId1746" display="https://my.zakupivli.pro/remote/dispatcher/state_purchase_view/57204593" xr:uid="{CB149DC7-42FA-49C5-95CB-A57E97C41CB7}"/>
    <hyperlink ref="N886" r:id="rId1747" xr:uid="{83AED35B-3459-479F-AE0A-445AC47D84D0}"/>
    <hyperlink ref="N887" r:id="rId1748" xr:uid="{41B3A769-3484-48DD-B207-A713BE667131}"/>
    <hyperlink ref="N888" r:id="rId1749" xr:uid="{CF9772E4-1441-4075-92D0-13B789EBB88C}"/>
    <hyperlink ref="N889" r:id="rId1750" xr:uid="{CEDF1CEF-5E4D-4810-9AC5-5CB1B4EDA984}"/>
    <hyperlink ref="N890" r:id="rId1751" xr:uid="{5CE2DEAD-7D00-4C18-A489-DFBDD83CD5D1}"/>
    <hyperlink ref="N891" r:id="rId1752" xr:uid="{5E9DE607-809C-4BF3-A39F-4072F1552F51}"/>
    <hyperlink ref="N892" r:id="rId1753" xr:uid="{5B0D8A00-44DA-49B6-B86B-A39DE70369B0}"/>
    <hyperlink ref="P893" r:id="rId1754" display="https://my.zakupivli.pro/remote/dispatcher/state_purchase_view/57248238" xr:uid="{2F9475B4-D144-4244-B06A-3642906A299A}"/>
    <hyperlink ref="N893" r:id="rId1755" xr:uid="{04F9C454-7F1A-48DC-8BF9-75C845C66861}"/>
    <hyperlink ref="P894" r:id="rId1756" display="https://my.zakupivli.pro/remote/dispatcher/state_purchase_view/57301275" xr:uid="{E70598EC-F8AA-4FC0-8A76-B672320C73C4}"/>
    <hyperlink ref="P895" r:id="rId1757" display="https://my.zakupivli.pro/remote/dispatcher/state_purchase_view/57295165" xr:uid="{C80488EC-391E-476C-B250-90D3BFBB36A8}"/>
    <hyperlink ref="P896" r:id="rId1758" display="https://my.zakupivli.pro/remote/dispatcher/state_purchase_view/57279883" xr:uid="{3463766F-D4BB-4C99-B0E6-6786A0F6103B}"/>
    <hyperlink ref="N894" r:id="rId1759" xr:uid="{66F50E58-2891-4D75-AE3F-DDE9C90AA267}"/>
    <hyperlink ref="N895" r:id="rId1760" xr:uid="{658F6F08-DBEF-4CA7-84CF-893F509681A7}"/>
    <hyperlink ref="N896" r:id="rId1761" xr:uid="{331193DE-DCA2-4169-B3A5-C2FDA4DA9E9C}"/>
    <hyperlink ref="P897" r:id="rId1762" display="https://my.zakupivli.pro/remote/dispatcher/state_purchase_view/57327334" xr:uid="{5BF417ED-C9CA-4E9E-AA6C-20071CD76B13}"/>
    <hyperlink ref="N897" r:id="rId1763" xr:uid="{770C3F7C-4D76-4520-A661-09E45522A7FA}"/>
    <hyperlink ref="P898" r:id="rId1764" display="https://my.zakupivli.pro/remote/dispatcher/state_purchase_view/57385934" xr:uid="{6418837D-6959-4FC2-887F-4693E229A1FD}"/>
    <hyperlink ref="P899" r:id="rId1765" display="https://my.zakupivli.pro/remote/dispatcher/state_purchase_view/57385694" xr:uid="{DEA0464B-E339-42B8-88B9-2CC7CEB5DB9D}"/>
    <hyperlink ref="P900" r:id="rId1766" display="https://my.zakupivli.pro/remote/dispatcher/state_purchase_view/57385694" xr:uid="{5AA66D49-D63A-46F1-B02F-EE90CFD10535}"/>
    <hyperlink ref="P901" r:id="rId1767" display="https://my.zakupivli.pro/remote/dispatcher/state_purchase_view/57385694" xr:uid="{4ACB510D-774D-416E-853E-044069751B61}"/>
    <hyperlink ref="P902" r:id="rId1768" display="https://my.zakupivli.pro/remote/dispatcher/state_purchase_view/57385694" xr:uid="{D121252F-759A-456D-BAAA-F10CE46BFEB8}"/>
    <hyperlink ref="P903" r:id="rId1769" display="https://my.zakupivli.pro/remote/dispatcher/state_purchase_view/57380194" xr:uid="{E1DB346D-9E82-4930-926D-927F02CD2D87}"/>
    <hyperlink ref="P904" r:id="rId1770" display="https://my.zakupivli.pro/remote/dispatcher/state_purchase_view/57407976" xr:uid="{F618411A-76E1-4461-81DC-74C86B2F3219}"/>
    <hyperlink ref="N898" r:id="rId1771" xr:uid="{AED371DC-8E6D-427E-BCF1-AEFAC0D3BE2D}"/>
    <hyperlink ref="N899" r:id="rId1772" xr:uid="{701C455F-9EF1-4995-AA6B-6492C86119A3}"/>
    <hyperlink ref="N900" r:id="rId1773" xr:uid="{1F3566FC-CE28-4C72-AAE5-0D01A9170B78}"/>
    <hyperlink ref="N901" r:id="rId1774" xr:uid="{547837F0-F010-4864-B9FC-8DB07BC5EA9A}"/>
    <hyperlink ref="N902" r:id="rId1775" xr:uid="{09976A2A-96F4-41D0-9CD8-EF57DF5F860E}"/>
    <hyperlink ref="N903" r:id="rId1776" xr:uid="{AFB2B379-1EA3-41ED-9DE2-482A86B38D43}"/>
    <hyperlink ref="N904" r:id="rId1777" xr:uid="{F3719ADA-5585-47D3-A848-96940E6787CF}"/>
    <hyperlink ref="P905" r:id="rId1778" display="https://my.zakupivli.pro/remote/dispatcher/state_purchase_view/57447516" xr:uid="{F55412F8-5B0F-41F0-B466-A9656BFE00D9}"/>
    <hyperlink ref="P906" r:id="rId1779" display="https://my.zakupivli.pro/remote/dispatcher/state_purchase_view/57446387" xr:uid="{F76A3220-41FD-4D77-AA25-D08D5E76CD4E}"/>
    <hyperlink ref="P907" r:id="rId1780" display="https://my.zakupivli.pro/remote/dispatcher/state_purchase_view/57445600" xr:uid="{0ABE0120-2D79-42D7-8739-EEBD20D954ED}"/>
    <hyperlink ref="P908" r:id="rId1781" display="https://my.zakupivli.pro/remote/dispatcher/state_purchase_view/57443185" xr:uid="{7FFF7976-4069-4188-BAE6-F7F64928EDC9}"/>
    <hyperlink ref="P909" r:id="rId1782" display="https://my.zakupivli.pro/remote/dispatcher/state_purchase_view/57441860" xr:uid="{8A63E464-2A9E-4666-93AB-93F74D7E0A96}"/>
    <hyperlink ref="P910" r:id="rId1783" display="https://my.zakupivli.pro/remote/dispatcher/state_purchase_view/57435375" xr:uid="{5FA9C13C-1BAD-4AF4-A445-70A25A5F7A73}"/>
    <hyperlink ref="N905" r:id="rId1784" xr:uid="{0B00E48B-D873-48BC-89B9-560BACAD2032}"/>
    <hyperlink ref="N906" r:id="rId1785" xr:uid="{9D89FDBD-34EC-49A6-B1F4-8FBB8CA033B1}"/>
    <hyperlink ref="N907" r:id="rId1786" xr:uid="{624D83AC-DF81-4ED7-8594-8362E8692CA2}"/>
    <hyperlink ref="N908" r:id="rId1787" xr:uid="{F3F7C2FF-C569-473C-8296-01C5DF7556B2}"/>
    <hyperlink ref="N909" r:id="rId1788" xr:uid="{08D971CD-6D58-4D29-B711-85B25BE975FD}"/>
    <hyperlink ref="N910" r:id="rId1789" xr:uid="{CD0481EF-D3FA-4935-B4F3-F5181D26AA68}"/>
    <hyperlink ref="P911" r:id="rId1790" display="https://my.zakupivli.pro/remote/dispatcher/state_purchase_view/57453868" xr:uid="{AD677C0D-0852-488B-A995-45292626B020}"/>
    <hyperlink ref="N911" r:id="rId1791" xr:uid="{F471F4FA-17EE-4734-85CE-A21C4E847856}"/>
    <hyperlink ref="P912" r:id="rId1792" display="https://my.zakupivli.pro/remote/dispatcher/state_purchase_view/57483469" xr:uid="{E47D05D4-1C00-48D3-B730-B523493E16F4}"/>
    <hyperlink ref="P913" r:id="rId1793" display="https://my.zakupivli.pro/remote/dispatcher/state_purchase_view/57480226" xr:uid="{3B62892E-B716-4B2C-9907-1B5FAC3B9BE5}"/>
    <hyperlink ref="P914" r:id="rId1794" display="https://my.zakupivli.pro/remote/dispatcher/state_purchase_view/57478572" xr:uid="{B99BE696-286E-4DC6-9E95-ECE652E7893D}"/>
    <hyperlink ref="P915" r:id="rId1795" display="https://my.zakupivli.pro/remote/dispatcher/state_purchase_view/57476914" xr:uid="{0B4AFDDE-3628-42A1-968D-E0234C567DF9}"/>
    <hyperlink ref="P916" r:id="rId1796" display="https://my.zakupivli.pro/remote/dispatcher/state_purchase_view/57476203" xr:uid="{3BDDC1D6-05E5-4F78-95F1-5743A480894D}"/>
    <hyperlink ref="P917" r:id="rId1797" display="https://my.zakupivli.pro/remote/dispatcher/state_purchase_view/57475723" xr:uid="{858DEBA4-B5BF-4643-86B9-B0923568ECB7}"/>
    <hyperlink ref="P918" r:id="rId1798" display="https://my.zakupivli.pro/remote/dispatcher/state_purchase_view/57469944" xr:uid="{72E220CA-A22A-4AEF-A697-0AFCABE9ECA4}"/>
    <hyperlink ref="N912" r:id="rId1799" xr:uid="{DC8793F4-4465-4F58-8584-FC87CFA4F4E8}"/>
    <hyperlink ref="N913" r:id="rId1800" xr:uid="{1A725801-B6BC-48FC-AF92-74163411C9E6}"/>
    <hyperlink ref="N914" r:id="rId1801" xr:uid="{A1483AE4-C49C-4EEF-8664-7BCF6DC4FE30}"/>
    <hyperlink ref="N915" r:id="rId1802" xr:uid="{97D72456-0DB8-4329-A266-42B3E7246D99}"/>
    <hyperlink ref="N916" r:id="rId1803" xr:uid="{7350F886-1CEF-4068-9504-F860896A1287}"/>
    <hyperlink ref="N917" r:id="rId1804" xr:uid="{887D9197-100E-4F20-9D11-BBD2BFB09614}"/>
    <hyperlink ref="N918" r:id="rId1805" xr:uid="{67DF8192-F936-4E72-86B5-5EADC3AA50C2}"/>
    <hyperlink ref="P919" r:id="rId1806" display="https://my.zakupivli.pro/remote/dispatcher/state_purchase_view/57524444" xr:uid="{705A4DE9-8B94-4634-BFA8-99A981E55B5B}"/>
    <hyperlink ref="P920" r:id="rId1807" display="https://my.zakupivli.pro/remote/dispatcher/state_purchase_view/57524423" xr:uid="{88FE3BA2-FD31-452E-B1BB-B55047C44558}"/>
    <hyperlink ref="N919" r:id="rId1808" xr:uid="{33413FD7-B088-422D-82EA-BCD21FE67555}"/>
    <hyperlink ref="N920" r:id="rId1809" xr:uid="{1E7FF446-BCE2-4F69-AC4B-C0825EF2DBEE}"/>
    <hyperlink ref="P921" r:id="rId1810" display="https://my.zakupivli.pro/remote/dispatcher/state_purchase_view/57612514" xr:uid="{92AC3B4D-D7F9-4224-9133-44AD53B92A96}"/>
    <hyperlink ref="P922" r:id="rId1811" display="https://my.zakupivli.pro/remote/dispatcher/state_purchase_view/57606569" xr:uid="{63BA0921-48A1-4E73-BD3F-E483AA70EDE9}"/>
    <hyperlink ref="P923" r:id="rId1812" display="https://my.zakupivli.pro/remote/dispatcher/state_purchase_view/57603945" xr:uid="{C6D27104-873C-4849-A09D-DB27213411C0}"/>
    <hyperlink ref="P924" r:id="rId1813" display="https://my.zakupivli.pro/remote/dispatcher/state_purchase_view/57593579" xr:uid="{9EB5135F-53B9-482F-847E-6D098C8231CD}"/>
    <hyperlink ref="P925" r:id="rId1814" display="https://my.zakupivli.pro/remote/dispatcher/state_purchase_view/57593579" xr:uid="{6E17F3A7-F0D5-41A1-BA26-038B13AD3AE7}"/>
    <hyperlink ref="P926" r:id="rId1815" display="https://my.zakupivli.pro/remote/dispatcher/state_purchase_view/57590825" xr:uid="{1B37BC3D-825E-4DC6-9528-A0D411C1E04B}"/>
    <hyperlink ref="N921" r:id="rId1816" xr:uid="{70177BB6-4CE1-4F98-865B-81AC8C9923DF}"/>
    <hyperlink ref="N922" r:id="rId1817" xr:uid="{4F14E2AF-23B0-44C9-AF2A-32B62706ED52}"/>
    <hyperlink ref="N923" r:id="rId1818" xr:uid="{F825F5A6-F807-412E-B1CA-54DBBD91FA95}"/>
    <hyperlink ref="N924" r:id="rId1819" xr:uid="{8FE5FD4E-EE4A-4084-AD4E-1ACC0C578B31}"/>
    <hyperlink ref="N925" r:id="rId1820" xr:uid="{367969E7-8FEA-4ABC-B354-7E8DF52505AE}"/>
    <hyperlink ref="N926" r:id="rId1821" xr:uid="{337FB2C3-B134-43C9-8209-E2AED992F6C0}"/>
    <hyperlink ref="P927" r:id="rId1822" display="https://my.zakupivli.pro/remote/dispatcher/state_purchase_view/57640739" xr:uid="{345527D3-FF12-48AF-BEB2-2A7DC2E27DEE}"/>
    <hyperlink ref="P928" r:id="rId1823" display="https://my.zakupivli.pro/remote/dispatcher/state_purchase_view/57638292" xr:uid="{B6481267-4517-4A32-B886-6D1202E3EA68}"/>
    <hyperlink ref="P929" r:id="rId1824" display="https://my.zakupivli.pro/remote/dispatcher/state_purchase_view/57623304" xr:uid="{61D1D149-A4E8-43EA-92A4-7C5A9B3B8C08}"/>
    <hyperlink ref="P930" r:id="rId1825" display="https://my.zakupivli.pro/remote/dispatcher/state_purchase_view/57623075" xr:uid="{73FE753E-EF2A-4B0A-9EC7-39D4087F7FE8}"/>
    <hyperlink ref="N927" r:id="rId1826" xr:uid="{4E428A0C-D834-44D0-9506-4AFDF2DC80BF}"/>
    <hyperlink ref="N928" r:id="rId1827" xr:uid="{08164470-9522-4435-B358-FD173AC29996}"/>
    <hyperlink ref="N929" r:id="rId1828" xr:uid="{289F0533-65E4-49CC-A519-D7897094C501}"/>
    <hyperlink ref="N930" r:id="rId1829" xr:uid="{F776421B-06C1-4996-8BB3-28D0A38E7BDF}"/>
    <hyperlink ref="P931" r:id="rId1830" display="https://my.zakupivli.pro/remote/dispatcher/state_purchase_view/57711359" xr:uid="{8CAA4021-A818-4D57-A3D8-AC2CFDA39DF8}"/>
    <hyperlink ref="P932" r:id="rId1831" display="https://my.zakupivli.pro/remote/dispatcher/state_purchase_view/57700470" xr:uid="{3C9CB5BE-BF45-41B5-8A58-67BE72F7F5DD}"/>
    <hyperlink ref="N931" r:id="rId1832" xr:uid="{94038971-4775-4343-8845-BD016B8333EB}"/>
    <hyperlink ref="N932" r:id="rId1833" xr:uid="{38EA7EFE-4357-480E-B88E-7FC9BDCC72B8}"/>
    <hyperlink ref="P933" r:id="rId1834" display="https://my.zakupivli.pro/remote/dispatcher/state_purchase_view/57741352" xr:uid="{57280DCD-5E51-4FA1-8057-BF6AC37F02A0}"/>
    <hyperlink ref="P934" r:id="rId1835" display="https://my.zakupivli.pro/remote/dispatcher/state_purchase_view/57739836" xr:uid="{AA0C7F9D-0AD5-4835-82F7-33B3A09FAA59}"/>
    <hyperlink ref="P935" r:id="rId1836" display="https://my.zakupivli.pro/remote/dispatcher/state_purchase_view/57738530" xr:uid="{5A0DA3CD-773B-4E23-AA62-85E8AD613C69}"/>
    <hyperlink ref="P936" r:id="rId1837" display="https://my.zakupivli.pro/remote/dispatcher/state_purchase_view/57734768" xr:uid="{85E1AFCA-12D1-4EA4-8C98-46E7AB41D535}"/>
    <hyperlink ref="P937" r:id="rId1838" display="https://my.zakupivli.pro/remote/dispatcher/state_purchase_view/57734245" xr:uid="{493CD7F1-933C-47E3-8664-02BCD32779A2}"/>
    <hyperlink ref="P938" r:id="rId1839" display="https://my.zakupivli.pro/remote/dispatcher/state_purchase_view/57729054" xr:uid="{2C3FA4E0-D8D3-4D07-AE45-65DAEC189BB8}"/>
    <hyperlink ref="N933" r:id="rId1840" xr:uid="{9261B3F1-B177-4B37-B845-53C3CD3ED677}"/>
    <hyperlink ref="N934" r:id="rId1841" xr:uid="{CBEFDD0E-FE82-4D56-A40D-FB100FBB9FDE}"/>
    <hyperlink ref="N935" r:id="rId1842" xr:uid="{BCDE94CF-E888-4DED-A26F-EA80202BD9B4}"/>
    <hyperlink ref="N936" r:id="rId1843" xr:uid="{2398ABB2-426F-4B9B-A25F-8A929B5664AB}"/>
    <hyperlink ref="N937" r:id="rId1844" xr:uid="{A639A215-2BF0-432B-957F-EB4C947D482D}"/>
    <hyperlink ref="N938" r:id="rId1845" xr:uid="{563D578F-5167-44EE-886A-FEC8FFBBD7D7}"/>
    <hyperlink ref="P939" r:id="rId1846" display="https://my.zakupivli.pro/remote/dispatcher/state_purchase_view/57767467" xr:uid="{D8C2670C-C371-4B4B-88EE-6FE3C053DFC0}"/>
    <hyperlink ref="P940" r:id="rId1847" display="https://my.zakupivli.pro/remote/dispatcher/state_purchase_view/57746790" xr:uid="{97015B84-88C5-48EA-BA8B-0F3C5D06E9AF}"/>
    <hyperlink ref="N939" r:id="rId1848" xr:uid="{D94E9D8F-C1F0-4ED3-B2E1-50EAC03275BD}"/>
    <hyperlink ref="N940" r:id="rId1849" xr:uid="{D605B83F-23E7-458F-9E68-173737B54CAA}"/>
    <hyperlink ref="P941" r:id="rId1850" display="https://my.zakupivli.pro/remote/dispatcher/state_purchase_view/57827963" xr:uid="{CB9A56DF-9A7F-44D0-A2B9-990A5ED6D991}"/>
    <hyperlink ref="P942" r:id="rId1851" display="https://my.zakupivli.pro/remote/dispatcher/state_purchase_view/57827098" xr:uid="{E124E1EF-6D15-49A0-B91E-0746E50541C9}"/>
    <hyperlink ref="N941" r:id="rId1852" xr:uid="{016EF292-6A90-4834-BF98-F99CD9CE155D}"/>
    <hyperlink ref="N942" r:id="rId1853" xr:uid="{A3F4D87E-6271-42E9-8E1E-9E1148D1D32F}"/>
    <hyperlink ref="P943" r:id="rId1854" display="https://my.zakupivli.pro/remote/dispatcher/state_purchase_view/57859720" xr:uid="{B916C5C8-54CE-4D36-875D-59A4C1F0B06F}"/>
    <hyperlink ref="N943" r:id="rId1855" xr:uid="{5F236D66-5A33-4A7A-8CB9-98E66CA6F13B}"/>
    <hyperlink ref="P944" r:id="rId1856" display="https://my.zakupivli.pro/remote/dispatcher/state_purchase_view/57875267" xr:uid="{4C46362C-2A00-407B-B99D-2F6D787C486A}"/>
    <hyperlink ref="P945" r:id="rId1857" display="https://my.zakupivli.pro/remote/dispatcher/state_purchase_view/57873346" xr:uid="{D54BF6DB-9B28-4DB8-9780-18A6DC00AA34}"/>
    <hyperlink ref="N944" r:id="rId1858" xr:uid="{6F3C6A98-C64A-4B1D-AD95-93917829C836}"/>
    <hyperlink ref="N945" r:id="rId1859" xr:uid="{2DEACFD8-474B-43C5-919B-73921342BE3E}"/>
    <hyperlink ref="P946" r:id="rId1860" display="https://my.zakupivli.pro/remote/dispatcher/state_purchase_view/57931528" xr:uid="{9ABCF467-2719-4F63-87C0-DA5F3BECE892}"/>
    <hyperlink ref="P947" r:id="rId1861" display="https://my.zakupivli.pro/remote/dispatcher/state_purchase_view/57925883" xr:uid="{AE32064E-7A0D-4444-B51C-79B8A638B121}"/>
    <hyperlink ref="N946" r:id="rId1862" xr:uid="{4352C236-623B-4DC8-A9E7-E9CA8C6A7E21}"/>
    <hyperlink ref="N947" r:id="rId1863" xr:uid="{43FFB573-FD8F-4C16-8AB2-FF3D44E67365}"/>
    <hyperlink ref="P948" r:id="rId1864" display="https://my.zakupivli.pro/remote/dispatcher/state_purchase_view/57971178" xr:uid="{9E3BCEF5-3073-4BCD-A62E-2D274A3EDA87}"/>
    <hyperlink ref="N948" r:id="rId1865" xr:uid="{305636EC-8CF4-4FD2-B462-9BBF63FA6572}"/>
    <hyperlink ref="P949" r:id="rId1866" display="https://my.zakupivli.pro/remote/dispatcher/state_purchase_view/58076884" xr:uid="{C7350BBE-6708-4B21-BA72-BE7750E512F7}"/>
    <hyperlink ref="P950" r:id="rId1867" display="https://my.zakupivli.pro/remote/dispatcher/state_purchase_view/58072937" xr:uid="{15205CC9-A87A-4871-AC3B-FEAA181F68D9}"/>
    <hyperlink ref="P951" r:id="rId1868" display="https://my.zakupivli.pro/remote/dispatcher/state_purchase_view/58061453" xr:uid="{E94CD589-6E65-49E0-A969-2CD4A51E139E}"/>
    <hyperlink ref="P952" r:id="rId1869" display="https://my.zakupivli.pro/remote/dispatcher/state_purchase_view/58060906" xr:uid="{F39E23FD-BFF0-45F1-B763-19ACC2C54B5D}"/>
    <hyperlink ref="P953" r:id="rId1870" display="https://my.zakupivli.pro/remote/dispatcher/state_purchase_view/58056297" xr:uid="{068421A4-CDC7-4C79-96FB-610E0226903C}"/>
    <hyperlink ref="N949" r:id="rId1871" xr:uid="{FA16B12A-DEA4-4AAA-9FF8-BE91346150CE}"/>
    <hyperlink ref="N950" r:id="rId1872" xr:uid="{1231B724-5B79-40B1-A691-A9908C5ED11B}"/>
    <hyperlink ref="N951" r:id="rId1873" xr:uid="{62CF2574-ACAF-4849-AA43-48A2AC842D26}"/>
    <hyperlink ref="N952" r:id="rId1874" xr:uid="{AA2C43F8-51B5-4D8F-9EE2-D76165F91938}"/>
    <hyperlink ref="N953" r:id="rId1875" xr:uid="{5A208C0E-23B1-4648-8420-998CE678615C}"/>
    <hyperlink ref="P954" r:id="rId1876" display="https://my.zakupivli.pro/remote/dispatcher/state_purchase_view/58109414" xr:uid="{89D92F28-2E74-4C09-9A73-EF91A39F90C2}"/>
    <hyperlink ref="P955" r:id="rId1877" display="https://my.zakupivli.pro/remote/dispatcher/state_purchase_view/58096222" xr:uid="{13C96A27-4967-4FA7-AC4A-6107E09FFA22}"/>
    <hyperlink ref="P956" r:id="rId1878" display="https://my.zakupivli.pro/remote/dispatcher/state_purchase_view/58089610" xr:uid="{9626023F-79D2-437F-982C-06D7669813C0}"/>
    <hyperlink ref="N954" r:id="rId1879" xr:uid="{ED9D236D-AF9D-452E-884F-9D0FA8C7D972}"/>
    <hyperlink ref="N955" r:id="rId1880" xr:uid="{79173122-EF53-4FC4-8247-AA9477DF16E2}"/>
    <hyperlink ref="N956" r:id="rId1881" xr:uid="{524B8B67-2651-4F6C-B5BC-095A7E708021}"/>
    <hyperlink ref="P957" r:id="rId1882" display="https://my.zakupivli.pro/remote/dispatcher/state_purchase_view/58211662" xr:uid="{6B1C548A-7623-403A-B5A5-FF23E8003C07}"/>
    <hyperlink ref="P958" r:id="rId1883" display="https://my.zakupivli.pro/remote/dispatcher/state_purchase_view/58211601" xr:uid="{1A5BDC3D-0E2E-4F33-B381-A6FB6A72003E}"/>
    <hyperlink ref="P959" r:id="rId1884" display="https://my.zakupivli.pro/remote/dispatcher/state_purchase_view/58199921" xr:uid="{A53F19A4-C360-411F-B4E5-5BA5A8D04625}"/>
    <hyperlink ref="N957" r:id="rId1885" xr:uid="{A8FF7F80-602F-4FE0-A34B-40017F0295FC}"/>
    <hyperlink ref="N958" r:id="rId1886" xr:uid="{3C470C81-205B-4077-BCFB-BDE631125C88}"/>
    <hyperlink ref="N959" r:id="rId1887" xr:uid="{2EC32A5D-AAF8-429E-B1C3-72A5E4D75A2A}"/>
    <hyperlink ref="P960" r:id="rId1888" display="https://my.zakupivli.pro/remote/dispatcher/state_purchase_view/58221122" xr:uid="{9F48E0BD-880B-4E17-AB79-7458043EEABD}"/>
    <hyperlink ref="N960" r:id="rId1889" xr:uid="{28DCF48E-D4A8-48E1-8302-DED498241D2B}"/>
    <hyperlink ref="P961" r:id="rId1890" display="https://my.zakupivli.pro/remote/dispatcher/state_purchase_view/58273102" xr:uid="{D974DBC5-1691-4349-8E17-A7E31E748F25}"/>
    <hyperlink ref="N961" r:id="rId1891" xr:uid="{8BA54B36-FD42-4DF3-8DCC-976C3D5EC8BC}"/>
    <hyperlink ref="P962" r:id="rId1892" display="https://my.zakupivli.pro/remote/dispatcher/state_purchase_view/58282530" xr:uid="{5E50D417-3DF0-431C-99B6-7856F9CA3AEB}"/>
    <hyperlink ref="P963" r:id="rId1893" display="https://my.zakupivli.pro/remote/dispatcher/state_purchase_view/58282446" xr:uid="{BD34D122-FBB1-43CC-8249-939237178036}"/>
    <hyperlink ref="P964" r:id="rId1894" display="https://my.zakupivli.pro/remote/dispatcher/state_purchase_view/58282171" xr:uid="{D56FF1BF-E576-4CED-A2F7-E7F611B31BE2}"/>
    <hyperlink ref="P965" r:id="rId1895" display="https://my.zakupivli.pro/remote/dispatcher/state_purchase_view/58281188" xr:uid="{2E2D7FF6-4C55-4680-9E0A-6DA3D4682370}"/>
    <hyperlink ref="N962" r:id="rId1896" xr:uid="{B472E40E-5095-44E6-ABDC-EA5A0ED087EA}"/>
    <hyperlink ref="N963" r:id="rId1897" xr:uid="{0CFD40A8-392C-4C96-ACAF-49AE1AF783CF}"/>
    <hyperlink ref="N964" r:id="rId1898" xr:uid="{5B41F75B-EEBD-427F-A516-05C7E84E1622}"/>
    <hyperlink ref="N965" r:id="rId1899" xr:uid="{CE8A0F68-893B-4644-A6FA-3986353C57B7}"/>
    <hyperlink ref="N966" r:id="rId1900" xr:uid="{5250307A-2829-43AD-9C55-B65DCDFA7F24}"/>
    <hyperlink ref="P967" r:id="rId1901" display="https://my.zakupivli.pro/remote/dispatcher/state_purchase_view/58434804" xr:uid="{10A33208-58ED-49CB-904A-45FFDB3C10EA}"/>
    <hyperlink ref="P968" r:id="rId1902" display="https://my.zakupivli.pro/remote/dispatcher/state_purchase_view/58402308" xr:uid="{2AB13D6C-ED60-4E26-B0BE-2992F2DA4006}"/>
    <hyperlink ref="P969" r:id="rId1903" display="https://my.zakupivli.pro/remote/dispatcher/state_purchase_view/58391456" xr:uid="{622E41D3-E28E-4A9C-85DE-B3DD3F5C83E7}"/>
    <hyperlink ref="P970" r:id="rId1904" display="https://my.zakupivli.pro/remote/dispatcher/state_purchase_view/58383433" xr:uid="{42D4CF6F-6489-4A9F-A7F6-634D4AE9A528}"/>
    <hyperlink ref="P971" r:id="rId1905" display="https://my.zakupivli.pro/remote/dispatcher/state_purchase_view/58330065" xr:uid="{078AB9BD-B8E9-45F3-AF32-2B3B80A5C9B9}"/>
    <hyperlink ref="P972" r:id="rId1906" display="https://my.zakupivli.pro/remote/dispatcher/state_purchase_view/58319979" xr:uid="{6DD179F8-3A9D-4E26-8FB8-EC6CBCEE8F9D}"/>
    <hyperlink ref="P973" r:id="rId1907" display="https://my.zakupivli.pro/remote/dispatcher/state_purchase_view/58318606" xr:uid="{2374E861-018E-422D-B6F1-5728BD74AEE2}"/>
    <hyperlink ref="N967" r:id="rId1908" xr:uid="{B356F766-7AB1-4501-8FD0-3BB27DB15E46}"/>
    <hyperlink ref="N968" r:id="rId1909" xr:uid="{6920C0EF-6990-4F3C-81D7-4F4EE6D310AD}"/>
    <hyperlink ref="N969" r:id="rId1910" xr:uid="{5AFF4F1F-F846-48AA-89B0-520449661570}"/>
    <hyperlink ref="N970" r:id="rId1911" xr:uid="{EE76E522-5E0B-4095-B40C-72A2AFE07BAB}"/>
    <hyperlink ref="N971" r:id="rId1912" xr:uid="{7F2DC0AD-50D9-4E4E-8A29-6D4B2273DDD3}"/>
    <hyperlink ref="N972" r:id="rId1913" xr:uid="{A9E233F1-1CB4-48CD-B200-883FD0D6CA18}"/>
    <hyperlink ref="N973" r:id="rId1914" xr:uid="{B69BE92E-731E-493B-B169-9B76EB0C99A4}"/>
    <hyperlink ref="P974" r:id="rId1915" display="https://my.zakupivli.pro/remote/dispatcher/state_purchase_view/58524451" xr:uid="{A967C8D4-F94B-4229-A992-05CB638AFA68}"/>
    <hyperlink ref="P975" r:id="rId1916" display="https://my.zakupivli.pro/remote/dispatcher/state_purchase_view/58523820" xr:uid="{3BD6C537-C1E1-458F-A343-C07809011D20}"/>
    <hyperlink ref="P976" r:id="rId1917" display="https://my.zakupivli.pro/remote/dispatcher/state_purchase_view/58513389" xr:uid="{EF8E254D-E769-432D-89EC-B0596BD2EE12}"/>
    <hyperlink ref="P977" r:id="rId1918" display="https://my.zakupivli.pro/remote/dispatcher/state_purchase_view/58476155" xr:uid="{4469495E-1B93-4047-99C2-DAC3966832E4}"/>
    <hyperlink ref="N974" r:id="rId1919" xr:uid="{FABAAE2C-DC27-45F9-8127-7BE3D9EF7F89}"/>
    <hyperlink ref="N975" r:id="rId1920" xr:uid="{18AA69DA-7031-41EB-8AA2-D46D15A679C6}"/>
    <hyperlink ref="N976" r:id="rId1921" xr:uid="{1A092C4C-1F8B-4BDD-A790-D96AE2D42136}"/>
    <hyperlink ref="N977" r:id="rId1922" xr:uid="{7018468F-860C-47D1-9F1E-91EE771375E1}"/>
    <hyperlink ref="P978" r:id="rId1923" display="https://my.zakupivli.pro/remote/dispatcher/state_purchase_view/58600113" xr:uid="{A63A6733-16F4-426A-95E1-67E1EE19E92C}"/>
    <hyperlink ref="P979" r:id="rId1924" display="https://my.zakupivli.pro/remote/dispatcher/state_purchase_view/58599837" xr:uid="{77F13F83-F908-439B-81FA-34D7A0366395}"/>
    <hyperlink ref="P980" r:id="rId1925" display="https://my.zakupivli.pro/remote/dispatcher/state_purchase_view/58599401" xr:uid="{1BFE0E28-2796-4B21-AB40-DD43A7497F54}"/>
    <hyperlink ref="P981" r:id="rId1926" display="https://my.zakupivli.pro/remote/dispatcher/state_purchase_view/58599183" xr:uid="{66C2A614-BF87-4B04-BD23-BBE6B864245C}"/>
    <hyperlink ref="P982" r:id="rId1927" display="https://my.zakupivli.pro/remote/dispatcher/state_purchase_view/58589905" xr:uid="{1180DFD0-776B-46A2-BDD0-BEC2CAA8A748}"/>
    <hyperlink ref="P983" r:id="rId1928" display="https://my.zakupivli.pro/remote/dispatcher/state_purchase_view/58589458" xr:uid="{36EA1DFD-30B4-49FE-B554-E9A567A8F547}"/>
    <hyperlink ref="P984" r:id="rId1929" display="https://my.zakupivli.pro/remote/dispatcher/state_purchase_view/58575307" xr:uid="{8CB2B428-4CBB-41B9-A825-4D4A6028892A}"/>
    <hyperlink ref="N978" r:id="rId1930" xr:uid="{792EB30D-C28A-4929-BC29-7267198323A4}"/>
    <hyperlink ref="N979" r:id="rId1931" xr:uid="{6440D2DA-2726-4713-B779-4A716A417C0D}"/>
    <hyperlink ref="N980" r:id="rId1932" xr:uid="{1177592B-D576-41F0-AB6C-7E1553721B49}"/>
    <hyperlink ref="N981" r:id="rId1933" xr:uid="{E16B6F1A-BE9D-4183-8194-409B455D3949}"/>
    <hyperlink ref="N982" r:id="rId1934" xr:uid="{6BBC1EBB-5420-4294-8FF3-87DBE3022000}"/>
    <hyperlink ref="N983" r:id="rId1935" xr:uid="{A36BEAC1-EC61-4C0F-A79E-80DF53467371}"/>
    <hyperlink ref="N984" r:id="rId1936" xr:uid="{0C330D67-6986-4A3B-9067-FA31C3AC2B3A}"/>
    <hyperlink ref="P985" r:id="rId1937" display="https://my.zakupivli.pro/remote/dispatcher/state_purchase_view/58613538" xr:uid="{9C7A7A34-20C8-4248-97D3-7FEC19F3433D}"/>
    <hyperlink ref="N985" r:id="rId1938" xr:uid="{11407562-139A-47E6-AC27-6314102A48C4}"/>
    <hyperlink ref="P986" r:id="rId1939" display="https://my.zakupivli.pro/remote/dispatcher/state_purchase_view/58657540" xr:uid="{DF983146-EC5C-418E-A5D6-D7EECA8CD74A}"/>
    <hyperlink ref="P987" r:id="rId1940" display="https://my.zakupivli.pro/remote/dispatcher/state_purchase_view/58656841" xr:uid="{2E50DD74-568E-4C53-9DD7-31ED6AB9F8A7}"/>
    <hyperlink ref="P988" r:id="rId1941" display="https://my.zakupivli.pro/remote/dispatcher/state_purchase_view/58656209" xr:uid="{91A5413C-703C-4FD0-B6DF-1F4ED628608E}"/>
    <hyperlink ref="P989" r:id="rId1942" display="https://my.zakupivli.pro/remote/dispatcher/state_purchase_view/58651905" xr:uid="{CEDBC4DF-1A9B-4103-8968-147298B0A704}"/>
    <hyperlink ref="N986" r:id="rId1943" xr:uid="{BC46890C-7346-413A-A42B-66FBA6B6FF1B}"/>
    <hyperlink ref="N987" r:id="rId1944" xr:uid="{937F2571-C0D6-4E95-95D5-E23B5001C873}"/>
    <hyperlink ref="N988" r:id="rId1945" xr:uid="{7BADA492-0185-45F4-A145-82B3841D82E8}"/>
    <hyperlink ref="N989" r:id="rId1946" xr:uid="{A9ADC2AF-6B6F-4BC9-A768-49AD9923FFF6}"/>
    <hyperlink ref="P990" r:id="rId1947" display="https://my.zakupivli.pro/remote/dispatcher/state_purchase_view/58679096" xr:uid="{0B490939-8C3F-40FD-8BC1-8F7F6016CB24}"/>
    <hyperlink ref="N990" r:id="rId1948" xr:uid="{BFF1069D-E178-4A24-91A1-087CA3A828A2}"/>
    <hyperlink ref="P991" r:id="rId1949" display="https://my.zakupivli.pro/remote/dispatcher/state_purchase_view/58741981" xr:uid="{7BFBDA98-FAA2-49C6-96C1-985D46B04451}"/>
    <hyperlink ref="N991" r:id="rId1950" xr:uid="{42F6081E-E1DF-41BA-8711-CBBE910A6D70}"/>
    <hyperlink ref="P992" r:id="rId1951" display="https://my.zakupivli.pro/remote/dispatcher/state_purchase_view/58797476" xr:uid="{4EA74044-A1EB-4685-A892-245996B69EFB}"/>
    <hyperlink ref="P993" r:id="rId1952" display="https://my.zakupivli.pro/remote/dispatcher/state_purchase_view/58796029" xr:uid="{C6D91335-A5F4-4087-A61C-B8F6FD13CF95}"/>
    <hyperlink ref="P994" r:id="rId1953" display="https://my.zakupivli.pro/remote/dispatcher/state_purchase_view/58774811" xr:uid="{1D2679CF-E435-4A32-B312-ECD744B83705}"/>
    <hyperlink ref="N992" r:id="rId1954" xr:uid="{C4FC65A9-EFFB-4929-868C-D561E13FFBD5}"/>
    <hyperlink ref="N993" r:id="rId1955" xr:uid="{67D5F009-AF14-4DEA-8123-16125D02356F}"/>
    <hyperlink ref="N994" r:id="rId1956" xr:uid="{0AB2FFED-8F90-4460-B405-6C998934A035}"/>
    <hyperlink ref="P995" r:id="rId1957" display="https://my.zakupivli.pro/remote/dispatcher/state_purchase_view/58831849" xr:uid="{485F2E67-1CB8-4253-A668-841FAC3DD7E2}"/>
    <hyperlink ref="N995" r:id="rId1958" xr:uid="{1966BC0A-F0F5-4243-AF88-76765D39B1C8}"/>
    <hyperlink ref="P996" r:id="rId1959" display="https://my.zakupivli.pro/remote/dispatcher/state_purchase_view/58853384" xr:uid="{EEBDC899-6F01-4405-945C-1B2C29A0376E}"/>
    <hyperlink ref="N996" r:id="rId1960" xr:uid="{357CC9A7-4984-4E9B-AC8C-D747F8C67095}"/>
    <hyperlink ref="P997" r:id="rId1961" display="https://my.zakupivli.pro/remote/dispatcher/state_purchase_view/58876022" xr:uid="{C138755D-61D0-4179-ABE4-C2C4D4FCC9A5}"/>
    <hyperlink ref="N997" r:id="rId1962" xr:uid="{70A4BB86-6469-448E-9C22-52B39E04AC49}"/>
    <hyperlink ref="P998" r:id="rId1963" display="https://my.zakupivli.pro/remote/dispatcher/state_purchase_view/58876357" xr:uid="{D40F85CA-380E-4457-904F-158EDCCE9D9D}"/>
    <hyperlink ref="N998" r:id="rId1964" xr:uid="{BE0896F0-DD63-4701-8D02-4C3894908CD1}"/>
    <hyperlink ref="P999" r:id="rId1965" display="https://my.zakupivli.pro/remote/dispatcher/state_purchase_view/58923256" xr:uid="{105287CF-A6C7-4434-AC16-2D76CA3E2D9C}"/>
    <hyperlink ref="N999" r:id="rId1966" xr:uid="{07829EF6-E535-48DC-B850-9B3C5BD69F19}"/>
    <hyperlink ref="P1000" r:id="rId1967" display="https://my.zakupivli.pro/remote/dispatcher/state_purchase_view/59070654" xr:uid="{4D3F21A2-708C-4F7A-8475-FC9A388B914D}"/>
    <hyperlink ref="P1001" r:id="rId1968" display="https://my.zakupivli.pro/remote/dispatcher/state_purchase_view/59069777" xr:uid="{D8A56288-1E85-4F98-89D2-6BA160CA1CE2}"/>
    <hyperlink ref="N1000" r:id="rId1969" xr:uid="{7753ED3F-93FC-4C5A-AF25-25FABA9C5573}"/>
    <hyperlink ref="N1001" r:id="rId1970" xr:uid="{40086A1D-CBCE-464D-B6BF-7690377ADA29}"/>
    <hyperlink ref="P1002" r:id="rId1971" display="https://my.zakupivli.pro/remote/dispatcher/state_purchase_view/59095527" xr:uid="{85E90714-10D5-418A-B40B-102E27A39601}"/>
    <hyperlink ref="N1002" r:id="rId1972" xr:uid="{CCBF2370-0F51-4B1B-97CA-6D99BDFD9B96}"/>
    <hyperlink ref="P1003" r:id="rId1973" display="https://my.zakupivli.pro/remote/dispatcher/state_purchase_view/59128871" xr:uid="{2CC53454-2919-4AE5-A587-7A422DD6BBFB}"/>
    <hyperlink ref="N1003" r:id="rId1974" xr:uid="{D5C39F89-B752-4391-AE12-99DA642281D6}"/>
    <hyperlink ref="P1004" r:id="rId1975" display="https://my.zakupivli.pro/remote/dispatcher/state_purchase_view/59214035" xr:uid="{28FF23C3-1356-489E-BFE9-E38AFCED0588}"/>
    <hyperlink ref="P1005" r:id="rId1976" display="https://my.zakupivli.pro/remote/dispatcher/state_purchase_view/59213415" xr:uid="{F95B4DDD-7E1B-43E4-BD89-D3C6A493BB2F}"/>
    <hyperlink ref="P1006" r:id="rId1977" display="https://my.zakupivli.pro/remote/dispatcher/state_purchase_view/59211123" xr:uid="{4DC33442-624D-4F55-9482-42A9EB03D140}"/>
    <hyperlink ref="P1007" r:id="rId1978" display="https://my.zakupivli.pro/remote/dispatcher/state_purchase_view/59210268" xr:uid="{73725E02-B0ED-4879-8875-9522F87DAB22}"/>
    <hyperlink ref="P1008" r:id="rId1979" display="https://my.zakupivli.pro/remote/dispatcher/state_purchase_view/59209475" xr:uid="{DD5842C2-1F2C-4828-B26D-D880B2CC88F1}"/>
    <hyperlink ref="P1009" r:id="rId1980" display="https://my.zakupivli.pro/remote/dispatcher/state_purchase_view/59208249" xr:uid="{790DD87D-28D9-479B-8737-DBC129A337C8}"/>
    <hyperlink ref="P1010" r:id="rId1981" display="https://my.zakupivli.pro/remote/dispatcher/state_purchase_view/59208246" xr:uid="{351FB564-89FA-4D28-BC37-A6C663A9C09D}"/>
    <hyperlink ref="P1011" r:id="rId1982" display="https://my.zakupivli.pro/remote/dispatcher/state_purchase_view/59204270" xr:uid="{5527FEBA-EF93-4339-A54E-F0236639D9D9}"/>
    <hyperlink ref="P1012" r:id="rId1983" display="https://my.zakupivli.pro/remote/dispatcher/state_purchase_view/59203411" xr:uid="{9EF339BF-700E-4C17-A51B-14FC2476F525}"/>
    <hyperlink ref="N1004" r:id="rId1984" xr:uid="{2F16DFF5-8A2D-4ECE-989C-C2719E63DC2C}"/>
    <hyperlink ref="N1005" r:id="rId1985" xr:uid="{966F18B1-9C8E-42C0-BEE5-7E7B2339F655}"/>
    <hyperlink ref="N1006" r:id="rId1986" xr:uid="{142958B0-731C-448A-9ECC-2EAB0D7A39B6}"/>
    <hyperlink ref="N1007" r:id="rId1987" xr:uid="{4B64AE5F-6F9B-41DD-9C79-1639A31660C4}"/>
    <hyperlink ref="N1008" r:id="rId1988" xr:uid="{0998201B-055D-400A-A2E8-588F9D32EF48}"/>
    <hyperlink ref="N1009" r:id="rId1989" xr:uid="{26881511-3895-4A24-9A13-DB19D4BC6F64}"/>
    <hyperlink ref="N1010" r:id="rId1990" xr:uid="{7A9E32F1-ADCF-40B6-B36E-0578D50D98A7}"/>
    <hyperlink ref="N1011" r:id="rId1991" xr:uid="{9CD97B2E-AB73-417F-8BE1-6CA004C30733}"/>
    <hyperlink ref="N1012" r:id="rId1992" xr:uid="{C46A26AE-1E7B-421A-9008-65536CA1DE72}"/>
    <hyperlink ref="P1013" r:id="rId1993" display="https://my.zakupivli.pro/remote/dispatcher/state_purchase_view/59253985" xr:uid="{39052D23-C052-4833-8EEA-6FB1DF2A0435}"/>
    <hyperlink ref="N1013" r:id="rId1994" xr:uid="{19401019-C688-4F4D-BA91-545D4C256BEE}"/>
    <hyperlink ref="P1014" r:id="rId1995" display="https://my.zakupivli.pro/remote/dispatcher/state_purchase_view/59272383" xr:uid="{E7746CDB-F401-4215-B2CA-6A81FF50F2DB}"/>
    <hyperlink ref="P1015" r:id="rId1996" display="https://my.zakupivli.pro/remote/dispatcher/state_purchase_view/59272094" xr:uid="{4C2149C6-5F1E-4E0B-A6C4-585119F8EB91}"/>
    <hyperlink ref="P1016" r:id="rId1997" display="https://my.zakupivli.pro/remote/dispatcher/state_purchase_view/59271749" xr:uid="{351E2C86-009C-48EB-A137-6DD3A5B464BC}"/>
    <hyperlink ref="P1017" r:id="rId1998" display="https://my.zakupivli.pro/remote/dispatcher/state_purchase_view/59271695" xr:uid="{6A7291A6-3D58-408C-B93C-B28F82D8A465}"/>
    <hyperlink ref="N1014" r:id="rId1999" xr:uid="{9F88B4B9-C495-4551-BB67-C10F9C19FC56}"/>
    <hyperlink ref="N1015" r:id="rId2000" xr:uid="{FDA7D9B1-14EE-44FC-ABC5-35BDF2A736FF}"/>
    <hyperlink ref="N1016" r:id="rId2001" xr:uid="{FD44DCCE-5EC4-4DF7-A4E3-9319A2E5BFFC}"/>
    <hyperlink ref="N1017" r:id="rId2002" xr:uid="{EC7BFEC3-F05A-480F-AAA2-6D425047A3AC}"/>
    <hyperlink ref="P1018" r:id="rId2003" display="https://my.zakupivli.pro/remote/dispatcher/state_purchase_view/59328070" xr:uid="{3A68AA5F-5058-4060-BE3D-9E2E9F0FC0E0}"/>
    <hyperlink ref="N1018" r:id="rId2004" xr:uid="{22F7F2A8-44AE-488C-B8F1-B56D47A65B31}"/>
    <hyperlink ref="P1019" r:id="rId2005" display="https://my.zakupivli.pro/remote/dispatcher/state_purchase_view/59361203" xr:uid="{62911BC8-3652-477B-998C-654977664CD2}"/>
    <hyperlink ref="P1020" r:id="rId2006" display="https://my.zakupivli.pro/remote/dispatcher/state_purchase_view/59361064" xr:uid="{2C5B20F3-A06B-4700-ABB4-B0DB4F12EB31}"/>
    <hyperlink ref="P1021" r:id="rId2007" display="https://my.zakupivli.pro/remote/dispatcher/state_purchase_view/59354476" xr:uid="{A8C4A542-DAB4-4706-AECA-AD688C95C792}"/>
    <hyperlink ref="N1019" r:id="rId2008" xr:uid="{55FF9082-75D4-4993-A01F-6003B67804AC}"/>
    <hyperlink ref="N1020" r:id="rId2009" xr:uid="{C1400F6A-2FEE-4700-B109-73E297302ACC}"/>
    <hyperlink ref="N1021" r:id="rId2010" xr:uid="{471D21F7-419D-4314-8773-B9DEAE1A5E1C}"/>
    <hyperlink ref="P1022" r:id="rId2011" display="https://my.zakupivli.pro/remote/dispatcher/state_purchase_view/59372454" xr:uid="{5A921092-C0E6-472F-9F8A-7A99F77591EF}"/>
    <hyperlink ref="P1023" r:id="rId2012" display="https://my.zakupivli.pro/remote/dispatcher/state_purchase_view/59372454" xr:uid="{47458B6C-C12F-42CC-850C-913B8E4EEDF4}"/>
    <hyperlink ref="N1022" r:id="rId2013" xr:uid="{71CCBC93-DB91-4F18-887D-90DE8F6B5C85}"/>
    <hyperlink ref="N1023" r:id="rId2014" xr:uid="{E64E8E9E-CFB2-46D1-997F-BD73ACD74EB9}"/>
    <hyperlink ref="P1024" r:id="rId2015" display="https://my.zakupivli.pro/remote/dispatcher/state_purchase_view/59464900" xr:uid="{ECD1C2C3-EDDD-4D7E-9A2F-796F10C40972}"/>
    <hyperlink ref="P1025" r:id="rId2016" display="https://my.zakupivli.pro/remote/dispatcher/state_purchase_view/59464876" xr:uid="{3D3CF0FE-0104-4D30-BE7F-77AE5E0F88C9}"/>
    <hyperlink ref="P1026" r:id="rId2017" display="https://my.zakupivli.pro/remote/dispatcher/state_purchase_view/59464736" xr:uid="{9D8C89DC-2E55-48B1-BC1F-465397ECC4CE}"/>
    <hyperlink ref="N1024" r:id="rId2018" xr:uid="{AC8F4913-424E-4A3C-862F-8336A835F9FC}"/>
    <hyperlink ref="N1025" r:id="rId2019" xr:uid="{47CE3A48-2717-4FCE-9764-10DF2A422821}"/>
    <hyperlink ref="N1026" r:id="rId2020" xr:uid="{158FB6D5-E8DD-4383-9E55-5102C7C279DA}"/>
    <hyperlink ref="P1027" r:id="rId2021" display="https://my.zakupivli.pro/remote/dispatcher/state_purchase_view/59518976" xr:uid="{3452DC82-83C0-4ACF-8975-BF25E7EBF32C}"/>
    <hyperlink ref="N1027" r:id="rId2022" xr:uid="{2144C5B8-0217-4C4F-AD5C-4C1D49E9DF20}"/>
    <hyperlink ref="P1028" r:id="rId2023" display="https://my.zakupivli.pro/remote/dispatcher/state_purchase_view/59543384" xr:uid="{CF89169D-4191-4F87-98DF-2DEDE122E189}"/>
    <hyperlink ref="P1029" r:id="rId2024" display="https://my.zakupivli.pro/remote/dispatcher/state_purchase_view/59526001" xr:uid="{9E20D386-07A0-4B55-8E9E-64A1F1CEEA36}"/>
    <hyperlink ref="P1030" r:id="rId2025" display="https://my.zakupivli.pro/remote/dispatcher/state_purchase_view/59525958" xr:uid="{5922132A-5D1A-4A13-ACAE-43A5D5AC9CAC}"/>
    <hyperlink ref="N1028" r:id="rId2026" xr:uid="{198C386D-FD4B-45D7-B7AA-8A4FE94A8087}"/>
    <hyperlink ref="N1029" r:id="rId2027" xr:uid="{A714EC6E-69DC-46CD-AEF4-87264B447D59}"/>
    <hyperlink ref="N1030" r:id="rId2028" xr:uid="{D0CA7878-153A-4F22-B398-F239E732CDF8}"/>
    <hyperlink ref="P1031" r:id="rId2029" display="https://my.zakupivli.pro/remote/dispatcher/state_purchase_view/59578825" xr:uid="{2B581A01-FD13-41F8-A6B3-E7B659967DA2}"/>
    <hyperlink ref="N1031" r:id="rId2030" xr:uid="{EB0CD3A2-44A4-41BE-9976-53FA84894C73}"/>
    <hyperlink ref="P1032" r:id="rId2031" display="https://my.zakupivli.pro/remote/dispatcher/state_purchase_view/59596873" xr:uid="{288743E7-513F-47B5-ACF3-597F22AAA3F6}"/>
    <hyperlink ref="N1032" r:id="rId2032" xr:uid="{BD68212C-9C2F-428A-9E67-EB27ED2F2EAA}"/>
    <hyperlink ref="P1033" r:id="rId2033" display="https://my.zakupivli.pro/remote/dispatcher/state_purchase_view/59641745" xr:uid="{E1F7B71E-AA17-4EE4-8AD1-32992A97C297}"/>
    <hyperlink ref="N1033" r:id="rId2034" xr:uid="{0CABCA00-8745-45C9-8BF7-212EEE4F1631}"/>
    <hyperlink ref="P1034" r:id="rId2035" display="https://my.zakupivli.pro/remote/dispatcher/state_purchase_view/59662837" xr:uid="{9260EBF9-E822-46B4-8F1F-B176D9337D71}"/>
    <hyperlink ref="N1034" r:id="rId2036" xr:uid="{9443F2C5-98C1-4A82-B650-86041012578C}"/>
    <hyperlink ref="P1035" r:id="rId2037" display="https://my.zakupivli.pro/remote/dispatcher/state_purchase_view/59692478" xr:uid="{332E5C37-4854-4DFE-9AA3-59049904D9B0}"/>
    <hyperlink ref="P1036" r:id="rId2038" display="https://my.zakupivli.pro/remote/dispatcher/state_purchase_view/59688234" xr:uid="{877332C7-0D5E-4BEC-912C-5D694EB1BE67}"/>
    <hyperlink ref="N1035" r:id="rId2039" xr:uid="{E186005E-A6A0-4DA4-BE63-9B300C345AC2}"/>
    <hyperlink ref="N1036" r:id="rId2040" xr:uid="{96479D3B-D637-420B-AD59-4DFF04943CA1}"/>
    <hyperlink ref="P1037" r:id="rId2041" display="https://my.zakupivli.pro/remote/dispatcher/state_purchase_view/59713132" xr:uid="{B72E0577-5F8D-46AF-AA5F-7C62929180A5}"/>
    <hyperlink ref="N1037" r:id="rId2042" xr:uid="{6BEF54B1-6647-421D-9FC4-7A201BC3B883}"/>
    <hyperlink ref="P1038" r:id="rId2043" display="https://my.zakupivli.pro/remote/dispatcher/state_purchase_view/59790031" xr:uid="{83E893EF-B50C-47A4-994A-2296A84879FF}"/>
    <hyperlink ref="P1039" r:id="rId2044" display="https://my.zakupivli.pro/remote/dispatcher/state_purchase_view/59778258" xr:uid="{3FDCE25F-FA29-443D-A4A6-5DBBB9FE3682}"/>
    <hyperlink ref="P1040" r:id="rId2045" display="https://my.zakupivli.pro/remote/dispatcher/state_purchase_view/59778119" xr:uid="{A41D16B4-FE57-42CD-B83D-EBAB2F249997}"/>
    <hyperlink ref="P1041" r:id="rId2046" display="https://my.zakupivli.pro/remote/dispatcher/state_purchase_view/59777997" xr:uid="{824DCCF4-2420-4899-BCB1-38734CFF99B0}"/>
    <hyperlink ref="N1038" r:id="rId2047" xr:uid="{083C075B-3A54-4A52-86E1-2B7EFA54DB92}"/>
    <hyperlink ref="N1039" r:id="rId2048" xr:uid="{938EAB6D-1947-46F0-8F1D-3CCB914FEF6E}"/>
    <hyperlink ref="N1040" r:id="rId2049" xr:uid="{BFA1DBF9-9022-46E2-9DC7-52DC2EA1DCEC}"/>
    <hyperlink ref="N1041" r:id="rId2050" xr:uid="{5FED89F6-700C-4528-B17C-7594BBC3007C}"/>
    <hyperlink ref="P1042" r:id="rId2051" display="https://my.zakupivli.pro/remote/dispatcher/state_purchase_view/59851810" xr:uid="{0D56A361-19FE-4A84-B31D-B1D8676E4107}"/>
    <hyperlink ref="P1043" r:id="rId2052" display="https://my.zakupivli.pro/remote/dispatcher/state_purchase_view/59851081" xr:uid="{C17C8DA9-08BC-4E80-B76F-F61FE88EBC05}"/>
    <hyperlink ref="N1042" r:id="rId2053" xr:uid="{A40ECC81-E695-4323-9BD1-3FFCFEA99691}"/>
    <hyperlink ref="N1043" r:id="rId2054" xr:uid="{64A0592C-9856-4F40-977A-EF2AC3E79830}"/>
    <hyperlink ref="N1044" r:id="rId2055" xr:uid="{CDF94B0E-318B-45EE-996E-F5E7C53F23DC}"/>
    <hyperlink ref="P1044" r:id="rId2056" display="https://my.zakupivli.pro/remote/dispatcher/state_purchase_view/59869236" xr:uid="{61E00504-98B5-4B3B-BC62-D0852A1493F2}"/>
    <hyperlink ref="P1045" r:id="rId2057" display="https://my.zakupivli.pro/remote/dispatcher/state_purchase_view/59864438" xr:uid="{5D9477B9-2296-4C9D-BC34-85D3870301EC}"/>
    <hyperlink ref="N1045" r:id="rId2058" xr:uid="{4F1383EE-A05A-4904-8EE9-AE226D260763}"/>
    <hyperlink ref="P1046" r:id="rId2059" display="https://my.zakupivli.pro/remote/dispatcher/state_purchase_view/59904811" xr:uid="{6080BB22-0247-4F17-8BD2-742322B5B18B}"/>
    <hyperlink ref="P1047" r:id="rId2060" display="https://my.zakupivli.pro/remote/dispatcher/state_purchase_view/59900219" xr:uid="{B5601B76-AE35-48DE-A40A-427C43923D8B}"/>
    <hyperlink ref="P1048" r:id="rId2061" display="https://my.zakupivli.pro/remote/dispatcher/state_purchase_view/59899840" xr:uid="{D30B7D20-900F-4793-888E-2B7C21A0AE00}"/>
    <hyperlink ref="P1049" r:id="rId2062" display="https://my.zakupivli.pro/remote/dispatcher/state_purchase_view/59899535" xr:uid="{09A97715-8A13-4491-B68A-163B7D433CF7}"/>
    <hyperlink ref="N1046" r:id="rId2063" xr:uid="{2B604CF3-8C82-46E9-B99C-88377CA60726}"/>
    <hyperlink ref="N1047" r:id="rId2064" xr:uid="{645D9959-2B2D-4E6F-B0B1-A2A3849B89DB}"/>
    <hyperlink ref="N1048" r:id="rId2065" xr:uid="{52A28351-9EF3-4FDF-A58D-A1789855921E}"/>
    <hyperlink ref="N1049" r:id="rId2066" xr:uid="{4D796333-93FB-4067-B88D-DF2BBAD4AC63}"/>
    <hyperlink ref="P1050" r:id="rId2067" display="https://my.zakupivli.pro/remote/dispatcher/state_purchase_view/59941982" xr:uid="{F1B34852-D099-4AEA-8F38-B91718DCF756}"/>
    <hyperlink ref="P1051" r:id="rId2068" display="https://my.zakupivli.pro/remote/dispatcher/state_purchase_view/59941599" xr:uid="{0C5C5F50-3ABA-4332-9D8A-26BF896C98D2}"/>
    <hyperlink ref="N1050" r:id="rId2069" xr:uid="{EB204B96-6D29-4E54-BCEB-3C8C252195DE}"/>
    <hyperlink ref="N1051" r:id="rId2070" xr:uid="{DA99439B-01E1-4CBC-8BD6-B47D3DBCFE98}"/>
    <hyperlink ref="P1052" r:id="rId2071" display="https://my.zakupivli.pro/remote/dispatcher/state_purchase_view/60071327" xr:uid="{4AB56FF3-47A7-47A5-9AC7-294BB19DD207}"/>
    <hyperlink ref="P1053" r:id="rId2072" display="https://my.zakupivli.pro/remote/dispatcher/state_purchase_view/60070202" xr:uid="{954E5BCE-CF44-471C-93E3-FDEC98B1405C}"/>
    <hyperlink ref="P1054" r:id="rId2073" display="https://my.zakupivli.pro/remote/dispatcher/state_purchase_view/60068731" xr:uid="{5CA7D5F6-7E1B-4E99-9E86-7E002766DD83}"/>
    <hyperlink ref="P1055" r:id="rId2074" display="https://my.zakupivli.pro/remote/dispatcher/state_purchase_view/60068496" xr:uid="{7761815C-AF8D-4170-BD60-5AA71B09D70E}"/>
    <hyperlink ref="P1056" r:id="rId2075" display="https://my.zakupivli.pro/remote/dispatcher/state_purchase_view/60064231" xr:uid="{AF69FDAC-04AB-4869-9C93-5D57321D47D5}"/>
    <hyperlink ref="P1057" r:id="rId2076" display="https://my.zakupivli.pro/remote/dispatcher/state_purchase_view/60063461" xr:uid="{FA4BCC9E-ED6C-4416-BA0B-42B475980ED4}"/>
    <hyperlink ref="P1058" r:id="rId2077" display="https://my.zakupivli.pro/remote/dispatcher/state_purchase_view/60062964" xr:uid="{A55C6069-409C-45E3-9774-C1A29F786418}"/>
    <hyperlink ref="P1059" r:id="rId2078" display="https://my.zakupivli.pro/remote/dispatcher/state_purchase_view/60047891" xr:uid="{82D4F40D-811A-4397-9ED5-8BF44454150D}"/>
    <hyperlink ref="P1060" r:id="rId2079" display="https://my.zakupivli.pro/remote/dispatcher/state_purchase_view/60047433" xr:uid="{929DE5AD-6F2B-4C46-8D3F-489613CFBC9C}"/>
    <hyperlink ref="P1061" r:id="rId2080" display="https://my.zakupivli.pro/remote/dispatcher/state_purchase_view/60044483" xr:uid="{F366744D-94DD-4618-BADB-31003435F766}"/>
    <hyperlink ref="P1062" r:id="rId2081" display="https://my.zakupivli.pro/remote/dispatcher/state_purchase_view/60044375" xr:uid="{A4A22018-9D14-4C13-8404-BE92D23CC4A2}"/>
    <hyperlink ref="P1063" r:id="rId2082" display="https://my.zakupivli.pro/remote/dispatcher/state_purchase_view/60044361" xr:uid="{D8FE11C7-3CDF-4190-A3A2-7771CD58C0FC}"/>
    <hyperlink ref="P1064" r:id="rId2083" display="https://my.zakupivli.pro/remote/dispatcher/state_purchase_view/60044037" xr:uid="{8C5318A1-22C0-44A5-8776-10BE08C68942}"/>
    <hyperlink ref="N1052" r:id="rId2084" xr:uid="{40928A83-1027-40C4-8320-2391B607FE75}"/>
    <hyperlink ref="N1053" r:id="rId2085" xr:uid="{121F603A-A9E0-48C3-B2F1-5561D515BF26}"/>
    <hyperlink ref="N1054" r:id="rId2086" xr:uid="{41EB5ED0-7BA9-4B99-B19E-7FC362251587}"/>
    <hyperlink ref="N1055" r:id="rId2087" xr:uid="{6A078221-576A-41A6-AB93-9DEF74F3743F}"/>
    <hyperlink ref="N1056" r:id="rId2088" xr:uid="{B715C837-563A-459B-873F-5F4A44D4A72B}"/>
    <hyperlink ref="N1057" r:id="rId2089" xr:uid="{E73ACC75-C0E1-4897-B916-E064EE56F55F}"/>
    <hyperlink ref="N1058" r:id="rId2090" xr:uid="{FE52E33E-F8F4-47DE-B158-CFC7AF17AF5B}"/>
    <hyperlink ref="N1059" r:id="rId2091" xr:uid="{A359EC13-DB9A-4DBE-A78D-227293F94BF8}"/>
    <hyperlink ref="N1060" r:id="rId2092" xr:uid="{8AD2EF8D-20BC-4C05-A743-5CE2C1E3D84F}"/>
    <hyperlink ref="N1061" r:id="rId2093" xr:uid="{B7D63338-EBD4-4D27-9313-761E97DC8A78}"/>
    <hyperlink ref="N1062" r:id="rId2094" xr:uid="{C2D9EAA6-3730-4EFA-A58A-6ABB1727FD29}"/>
    <hyperlink ref="N1063" r:id="rId2095" xr:uid="{1021C1D4-A19E-4DAD-9B65-B66609C0D634}"/>
    <hyperlink ref="N1064" r:id="rId2096" xr:uid="{0DD61F22-5D79-47C8-B718-2FBEE296D19D}"/>
    <hyperlink ref="P1065" r:id="rId2097" display="https://my.zakupivli.pro/remote/dispatcher/state_purchase_view/60193887" xr:uid="{88DF3559-A186-45C9-8C52-FD5AD4FAB459}"/>
    <hyperlink ref="P1066" r:id="rId2098" display="https://my.zakupivli.pro/remote/dispatcher/state_purchase_view/60193349" xr:uid="{67B8390F-CF82-4769-88D5-AD644BF060E9}"/>
    <hyperlink ref="P1067" r:id="rId2099" display="https://my.zakupivli.pro/remote/dispatcher/state_purchase_view/60193024" xr:uid="{AE66D6FF-3027-4DBD-90D7-D73172549EAB}"/>
    <hyperlink ref="P1068" r:id="rId2100" display="https://my.zakupivli.pro/remote/dispatcher/state_purchase_view/60168545" xr:uid="{0472C5BB-EF4E-47FA-AB2A-FDF28FC7697C}"/>
    <hyperlink ref="N1065" r:id="rId2101" xr:uid="{4CBBBDC6-5F9E-45F3-B34E-F61E3CC04E92}"/>
    <hyperlink ref="N1066" r:id="rId2102" xr:uid="{A2B10D18-5B08-444E-A96F-5B1DB7604591}"/>
    <hyperlink ref="N1067" r:id="rId2103" xr:uid="{6692C7AA-702B-40EF-957E-B0A16E4DE3EA}"/>
    <hyperlink ref="N1068" r:id="rId2104" xr:uid="{D25F2348-9F1D-4626-AD1F-867606D1BD44}"/>
    <hyperlink ref="P1069" r:id="rId2105" display="https://my.zakupivli.pro/remote/dispatcher/state_purchase_view/60216674" xr:uid="{08138C68-C3F8-4A0D-823A-2EB54A0F7185}"/>
    <hyperlink ref="P1070" r:id="rId2106" display="https://my.zakupivli.pro/remote/dispatcher/state_purchase_view/60216127" xr:uid="{ECA70A7A-7EEA-47BF-96D2-757DD27B39E4}"/>
    <hyperlink ref="P1071" r:id="rId2107" display="https://my.zakupivli.pro/remote/dispatcher/state_purchase_view/60215788" xr:uid="{1FFE6DC7-45B0-41D9-B364-AD7F4D1C8B81}"/>
    <hyperlink ref="P1072" r:id="rId2108" display="https://my.zakupivli.pro/remote/dispatcher/state_purchase_view/60215677" xr:uid="{1C3D697F-BEAA-4646-810F-479AB3F61A93}"/>
    <hyperlink ref="P1073" r:id="rId2109" display="https://my.zakupivli.pro/remote/dispatcher/state_purchase_view/60215472" xr:uid="{B6FACFDC-5634-4A4A-9DF8-C8E03920AE7E}"/>
    <hyperlink ref="P1074" r:id="rId2110" display="https://my.zakupivli.pro/remote/dispatcher/state_purchase_view/60215368" xr:uid="{5AF32B3E-727A-4861-A0D1-1B7A38E5F585}"/>
    <hyperlink ref="P1075" r:id="rId2111" display="https://my.zakupivli.pro/remote/dispatcher/state_purchase_view/60215232" xr:uid="{ACFB2F19-600C-4ABF-9A15-D0949BE8C5CA}"/>
    <hyperlink ref="N1069" r:id="rId2112" xr:uid="{B3E86E93-32BB-4AF8-BF30-373EB44E0FEF}"/>
    <hyperlink ref="N1070" r:id="rId2113" xr:uid="{CDBAAE52-139F-4272-8DF8-9AC171E0455D}"/>
    <hyperlink ref="N1071" r:id="rId2114" xr:uid="{B3B7DFFE-7626-444D-89FE-49BAD607711E}"/>
    <hyperlink ref="N1072" r:id="rId2115" xr:uid="{1A3E92C1-87CE-4191-9808-98C705048BFF}"/>
    <hyperlink ref="N1073" r:id="rId2116" xr:uid="{E19541D3-0297-45C2-9764-320FB4CE4954}"/>
    <hyperlink ref="N1074" r:id="rId2117" xr:uid="{BE74488E-CFE7-4AA7-822E-A72CD8A264B9}"/>
    <hyperlink ref="N1075" r:id="rId2118" xr:uid="{DD1D0A86-992A-4B85-B843-E5A9F615ED8A}"/>
    <hyperlink ref="P1076" r:id="rId2119" display="https://my.zakupivli.pro/remote/dispatcher/state_purchase_view/60238175" xr:uid="{D880D30B-82C3-47B8-98C3-ACC344EF1FAF}"/>
    <hyperlink ref="P1077" r:id="rId2120" display="https://my.zakupivli.pro/remote/dispatcher/state_purchase_view/60237997" xr:uid="{8C953132-58C7-4E1B-8F20-3F95595FB332}"/>
    <hyperlink ref="P1078" r:id="rId2121" display="https://my.zakupivli.pro/remote/dispatcher/state_purchase_view/60237708" xr:uid="{8D597DE9-4BAB-408C-84A0-099D800F4C50}"/>
    <hyperlink ref="P1079" r:id="rId2122" display="https://my.zakupivli.pro/remote/dispatcher/state_purchase_view/60237438" xr:uid="{ADE3681B-85FF-4263-BD28-917C017D2091}"/>
    <hyperlink ref="P1080" r:id="rId2123" display="https://my.zakupivli.pro/remote/dispatcher/state_purchase_view/60237216" xr:uid="{8A2ABA63-8BFB-4F5C-A608-B11933D87B51}"/>
    <hyperlink ref="N1076" r:id="rId2124" xr:uid="{CF68A155-27DD-4BBC-8B3F-CC8536226363}"/>
    <hyperlink ref="N1077" r:id="rId2125" xr:uid="{A03E9B72-92D6-48FF-8E8C-A1F9E9725A83}"/>
    <hyperlink ref="N1078" r:id="rId2126" xr:uid="{CB9CBA9B-45ED-405C-96FF-344E572E9F26}"/>
    <hyperlink ref="N1079" r:id="rId2127" xr:uid="{0D456215-54B7-4EE3-9375-344A2C3ED17F}"/>
    <hyperlink ref="N1080" r:id="rId2128" xr:uid="{0E52CF2E-112D-4AB7-B2A4-177ABB047C23}"/>
  </hyperlinks>
  <pageMargins left="0.7" right="0.7" top="0.75" bottom="0.75" header="0.3" footer="0.3"/>
  <pageSetup paperSize="9" scale="34" orientation="landscape" r:id="rId2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2025-06-20T12:48:48Z</dcterms:modified>
</cp:coreProperties>
</file>